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85" windowHeight="7740"/>
  </bookViews>
  <sheets>
    <sheet name="Меню" sheetId="1" r:id="rId1"/>
  </sheets>
  <calcPr calcId="152511"/>
</workbook>
</file>

<file path=xl/calcChain.xml><?xml version="1.0" encoding="utf-8"?>
<calcChain xmlns="http://schemas.openxmlformats.org/spreadsheetml/2006/main">
  <c r="P86" i="1" l="1"/>
  <c r="O86" i="1"/>
  <c r="N86" i="1"/>
  <c r="M86" i="1"/>
  <c r="L86" i="1"/>
  <c r="K86" i="1"/>
  <c r="J86" i="1"/>
  <c r="I86" i="1"/>
  <c r="G86" i="1"/>
  <c r="F86" i="1"/>
  <c r="E86" i="1"/>
  <c r="H86" i="1"/>
  <c r="B228" i="1" l="1"/>
  <c r="B224" i="1"/>
  <c r="B108" i="1" l="1"/>
  <c r="H196" i="1" l="1"/>
  <c r="H197" i="1"/>
  <c r="B210" i="1" l="1"/>
  <c r="B209" i="1"/>
  <c r="B208" i="1"/>
  <c r="H397" i="1" l="1"/>
  <c r="H151" i="1" l="1"/>
  <c r="G319" i="1" l="1"/>
  <c r="F319" i="1"/>
  <c r="E319" i="1"/>
  <c r="P319" i="1"/>
  <c r="O319" i="1"/>
  <c r="N319" i="1"/>
  <c r="M319" i="1"/>
  <c r="L319" i="1"/>
  <c r="K319" i="1"/>
  <c r="J319" i="1"/>
  <c r="I319" i="1"/>
  <c r="H357" i="1"/>
  <c r="P311" i="1" l="1"/>
  <c r="O311" i="1"/>
  <c r="N311" i="1"/>
  <c r="M311" i="1"/>
  <c r="L311" i="1"/>
  <c r="K311" i="1"/>
  <c r="J311" i="1"/>
  <c r="I311" i="1"/>
  <c r="G311" i="1"/>
  <c r="F311" i="1"/>
  <c r="E311" i="1"/>
  <c r="H272" i="1" l="1"/>
  <c r="E281" i="1"/>
  <c r="F281" i="1"/>
  <c r="G281" i="1"/>
  <c r="I281" i="1"/>
  <c r="J281" i="1"/>
  <c r="K281" i="1"/>
  <c r="L281" i="1"/>
  <c r="M281" i="1"/>
  <c r="N281" i="1"/>
  <c r="O281" i="1"/>
  <c r="P281" i="1"/>
  <c r="H282" i="1"/>
  <c r="B283" i="1"/>
  <c r="B284" i="1"/>
  <c r="B285" i="1"/>
  <c r="B286" i="1"/>
  <c r="B287" i="1"/>
  <c r="P366" i="1" l="1"/>
  <c r="O366" i="1"/>
  <c r="N366" i="1"/>
  <c r="M366" i="1"/>
  <c r="L366" i="1"/>
  <c r="K366" i="1"/>
  <c r="J366" i="1"/>
  <c r="I366" i="1"/>
  <c r="G366" i="1"/>
  <c r="F366" i="1"/>
  <c r="E366" i="1"/>
  <c r="B346" i="1"/>
  <c r="B345" i="1"/>
  <c r="B344" i="1"/>
  <c r="B340" i="1"/>
  <c r="B339" i="1"/>
  <c r="H338" i="1"/>
  <c r="H232" i="1" l="1"/>
  <c r="H39" i="1"/>
  <c r="P239" i="1" l="1"/>
  <c r="O239" i="1"/>
  <c r="N239" i="1"/>
  <c r="M239" i="1"/>
  <c r="L239" i="1"/>
  <c r="K239" i="1"/>
  <c r="J239" i="1"/>
  <c r="I239" i="1"/>
  <c r="G239" i="1"/>
  <c r="F239" i="1"/>
  <c r="E239" i="1"/>
  <c r="P206" i="1"/>
  <c r="O206" i="1"/>
  <c r="N206" i="1"/>
  <c r="M206" i="1"/>
  <c r="L206" i="1"/>
  <c r="K206" i="1"/>
  <c r="J206" i="1"/>
  <c r="I206" i="1"/>
  <c r="G206" i="1"/>
  <c r="F206" i="1"/>
  <c r="E206" i="1"/>
  <c r="P160" i="1"/>
  <c r="O160" i="1"/>
  <c r="N160" i="1"/>
  <c r="M160" i="1"/>
  <c r="L160" i="1"/>
  <c r="K160" i="1"/>
  <c r="J160" i="1"/>
  <c r="I160" i="1"/>
  <c r="G160" i="1"/>
  <c r="F160" i="1"/>
  <c r="E160" i="1"/>
  <c r="P125" i="1"/>
  <c r="O125" i="1"/>
  <c r="N125" i="1"/>
  <c r="M125" i="1"/>
  <c r="L125" i="1"/>
  <c r="K125" i="1"/>
  <c r="J125" i="1"/>
  <c r="I125" i="1"/>
  <c r="G125" i="1"/>
  <c r="F125" i="1"/>
  <c r="E125" i="1"/>
  <c r="P48" i="1"/>
  <c r="O48" i="1"/>
  <c r="N48" i="1"/>
  <c r="M48" i="1"/>
  <c r="L48" i="1"/>
  <c r="K48" i="1"/>
  <c r="J48" i="1"/>
  <c r="I48" i="1"/>
  <c r="G48" i="1"/>
  <c r="F48" i="1"/>
  <c r="E48" i="1"/>
  <c r="P8" i="1"/>
  <c r="O8" i="1"/>
  <c r="N8" i="1"/>
  <c r="M8" i="1"/>
  <c r="L8" i="1"/>
  <c r="K8" i="1"/>
  <c r="J8" i="1"/>
  <c r="I8" i="1"/>
  <c r="G8" i="1"/>
  <c r="F8" i="1"/>
  <c r="E8" i="1"/>
  <c r="B393" i="1" l="1"/>
  <c r="B391" i="1"/>
  <c r="B390" i="1"/>
  <c r="B389" i="1"/>
  <c r="H388" i="1"/>
  <c r="B384" i="1"/>
  <c r="B381" i="1"/>
  <c r="B380" i="1"/>
  <c r="B379" i="1"/>
  <c r="H378" i="1"/>
  <c r="B376" i="1"/>
  <c r="B375" i="1"/>
  <c r="B374" i="1"/>
  <c r="B372" i="1"/>
  <c r="B371" i="1"/>
  <c r="B370" i="1"/>
  <c r="B369" i="1"/>
  <c r="H367" i="1"/>
  <c r="B354" i="1"/>
  <c r="B353" i="1"/>
  <c r="B352" i="1"/>
  <c r="B351" i="1"/>
  <c r="H350" i="1"/>
  <c r="B336" i="1"/>
  <c r="B335" i="1"/>
  <c r="B334" i="1"/>
  <c r="B333" i="1"/>
  <c r="B332" i="1"/>
  <c r="B331" i="1"/>
  <c r="B330" i="1"/>
  <c r="B323" i="1"/>
  <c r="B322" i="1"/>
  <c r="B321" i="1"/>
  <c r="H320" i="1"/>
  <c r="H312" i="1"/>
  <c r="B309" i="1"/>
  <c r="B308" i="1"/>
  <c r="B307" i="1"/>
  <c r="B303" i="1"/>
  <c r="B302" i="1"/>
  <c r="H301" i="1"/>
  <c r="H281" i="1" s="1"/>
  <c r="B296" i="1"/>
  <c r="B295" i="1"/>
  <c r="B294" i="1"/>
  <c r="B293" i="1"/>
  <c r="B292" i="1"/>
  <c r="B291" i="1"/>
  <c r="B290" i="1"/>
  <c r="B288" i="1"/>
  <c r="H268" i="1"/>
  <c r="B264" i="1"/>
  <c r="C260" i="1"/>
  <c r="B260" i="1" s="1"/>
  <c r="B259" i="1"/>
  <c r="B258" i="1"/>
  <c r="B257" i="1"/>
  <c r="B256" i="1"/>
  <c r="B255" i="1"/>
  <c r="H254" i="1"/>
  <c r="B251" i="1"/>
  <c r="B250" i="1"/>
  <c r="B249" i="1"/>
  <c r="B248" i="1"/>
  <c r="B247" i="1"/>
  <c r="B246" i="1"/>
  <c r="B245" i="1"/>
  <c r="B244" i="1"/>
  <c r="B243" i="1"/>
  <c r="B242" i="1"/>
  <c r="B241" i="1"/>
  <c r="H240" i="1"/>
  <c r="B230" i="1"/>
  <c r="B229" i="1"/>
  <c r="B227" i="1"/>
  <c r="B226" i="1"/>
  <c r="B225" i="1"/>
  <c r="B222" i="1"/>
  <c r="H221" i="1"/>
  <c r="B218" i="1"/>
  <c r="B217" i="1"/>
  <c r="B216" i="1"/>
  <c r="B215" i="1"/>
  <c r="B214" i="1"/>
  <c r="B213" i="1"/>
  <c r="B212" i="1"/>
  <c r="H207" i="1"/>
  <c r="B193" i="1"/>
  <c r="B192" i="1"/>
  <c r="B191" i="1"/>
  <c r="B190" i="1"/>
  <c r="H189" i="1"/>
  <c r="B183" i="1"/>
  <c r="B182" i="1"/>
  <c r="B181" i="1"/>
  <c r="B180" i="1"/>
  <c r="B179" i="1"/>
  <c r="H178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H161" i="1"/>
  <c r="B148" i="1"/>
  <c r="B147" i="1"/>
  <c r="H143" i="1"/>
  <c r="H140" i="1"/>
  <c r="B137" i="1"/>
  <c r="B136" i="1"/>
  <c r="B135" i="1"/>
  <c r="B134" i="1"/>
  <c r="B133" i="1"/>
  <c r="B132" i="1"/>
  <c r="B131" i="1"/>
  <c r="B129" i="1"/>
  <c r="B128" i="1"/>
  <c r="B127" i="1"/>
  <c r="H126" i="1"/>
  <c r="H311" i="1" l="1"/>
  <c r="H319" i="1"/>
  <c r="H366" i="1"/>
  <c r="H206" i="1"/>
  <c r="H239" i="1"/>
  <c r="H160" i="1"/>
  <c r="H125" i="1"/>
  <c r="B97" i="1"/>
  <c r="H118" i="1"/>
  <c r="B114" i="1"/>
  <c r="B113" i="1"/>
  <c r="B112" i="1"/>
  <c r="B111" i="1"/>
  <c r="B110" i="1"/>
  <c r="B109" i="1"/>
  <c r="B105" i="1"/>
  <c r="B103" i="1"/>
  <c r="B102" i="1"/>
  <c r="H100" i="1"/>
  <c r="B96" i="1"/>
  <c r="B95" i="1"/>
  <c r="B94" i="1"/>
  <c r="B93" i="1"/>
  <c r="B92" i="1"/>
  <c r="B91" i="1"/>
  <c r="B90" i="1"/>
  <c r="B89" i="1"/>
  <c r="H87" i="1"/>
  <c r="H77" i="1"/>
  <c r="B75" i="1"/>
  <c r="B74" i="1"/>
  <c r="B73" i="1"/>
  <c r="H71" i="1"/>
  <c r="B67" i="1"/>
  <c r="B64" i="1"/>
  <c r="B63" i="1"/>
  <c r="B62" i="1"/>
  <c r="H61" i="1"/>
  <c r="B59" i="1"/>
  <c r="B58" i="1"/>
  <c r="B57" i="1"/>
  <c r="B56" i="1"/>
  <c r="B55" i="1"/>
  <c r="B54" i="1"/>
  <c r="B53" i="1"/>
  <c r="B52" i="1"/>
  <c r="B50" i="1"/>
  <c r="H49" i="1"/>
  <c r="H48" i="1" l="1"/>
  <c r="H36" i="1"/>
  <c r="B29" i="1"/>
  <c r="B27" i="1"/>
  <c r="B26" i="1"/>
  <c r="B25" i="1"/>
  <c r="H24" i="1"/>
  <c r="B22" i="1"/>
  <c r="B19" i="1"/>
  <c r="B18" i="1"/>
  <c r="B17" i="1"/>
  <c r="B16" i="1"/>
  <c r="B14" i="1"/>
  <c r="B13" i="1"/>
  <c r="B12" i="1"/>
  <c r="B11" i="1"/>
  <c r="B10" i="1"/>
  <c r="H9" i="1"/>
  <c r="H8" i="1" l="1"/>
</calcChain>
</file>

<file path=xl/sharedStrings.xml><?xml version="1.0" encoding="utf-8"?>
<sst xmlns="http://schemas.openxmlformats.org/spreadsheetml/2006/main" count="581" uniqueCount="159">
  <si>
    <t>6 день</t>
  </si>
  <si>
    <t>Наименование блюда</t>
  </si>
  <si>
    <t>Брутто, г</t>
  </si>
  <si>
    <t>Нетто, г</t>
  </si>
  <si>
    <t>Химический состав</t>
  </si>
  <si>
    <t>Витамины, мг</t>
  </si>
  <si>
    <t>Минералы, мг</t>
  </si>
  <si>
    <t>Выход, г</t>
  </si>
  <si>
    <t>Белки, г</t>
  </si>
  <si>
    <t>Жиры, г</t>
  </si>
  <si>
    <t>Угл. г</t>
  </si>
  <si>
    <t>ЭЦ, ккал</t>
  </si>
  <si>
    <t>С</t>
  </si>
  <si>
    <t>В1</t>
  </si>
  <si>
    <t>А (мкг рет.экв.)</t>
  </si>
  <si>
    <t>Е (мг ток.экв.)</t>
  </si>
  <si>
    <t xml:space="preserve">Ca </t>
  </si>
  <si>
    <t>P</t>
  </si>
  <si>
    <t>Mg</t>
  </si>
  <si>
    <t>Fe</t>
  </si>
  <si>
    <t>хлеб пшеничный</t>
  </si>
  <si>
    <t>масло сливочное</t>
  </si>
  <si>
    <t>1 день</t>
  </si>
  <si>
    <t>говядина 1 категории</t>
  </si>
  <si>
    <t>или говядина полуфабрикат</t>
  </si>
  <si>
    <t>с 01.01 - 25%</t>
  </si>
  <si>
    <t>картофель - 01.09.-31.10.- 25%</t>
  </si>
  <si>
    <t>01.11.-31.12. -30%</t>
  </si>
  <si>
    <t>01.01-29.02 - 35%</t>
  </si>
  <si>
    <t>01.03 - 40%</t>
  </si>
  <si>
    <t>лук репчатый</t>
  </si>
  <si>
    <t xml:space="preserve">масло сливочное </t>
  </si>
  <si>
    <t>сахар</t>
  </si>
  <si>
    <t>масло растительное</t>
  </si>
  <si>
    <t>Хлеб ржаной</t>
  </si>
  <si>
    <t>макаронные изделия</t>
  </si>
  <si>
    <t>молоко питьевое</t>
  </si>
  <si>
    <t>мука пшеничная</t>
  </si>
  <si>
    <t>2 день</t>
  </si>
  <si>
    <t>вода питьевая</t>
  </si>
  <si>
    <t xml:space="preserve">крупа гречневая </t>
  </si>
  <si>
    <t>3 день</t>
  </si>
  <si>
    <t>крупа рисовая</t>
  </si>
  <si>
    <t>соль йодированная</t>
  </si>
  <si>
    <t>4 день</t>
  </si>
  <si>
    <t>сметана</t>
  </si>
  <si>
    <t>5 день</t>
  </si>
  <si>
    <t>7 день</t>
  </si>
  <si>
    <t>8 день</t>
  </si>
  <si>
    <t>9 день</t>
  </si>
  <si>
    <t>10 день</t>
  </si>
  <si>
    <t>ПРИМЕРНОЕ 10-ТИ ДНЕВНОЕ МЕНЮ (ЗАВТРАК, ОБЕД ) ДЛЯ ДЕТЕЙ С 7 ЛЕТ И СТАРШЕ (сезон осень-зима)</t>
  </si>
  <si>
    <t>яйцо куриное</t>
  </si>
  <si>
    <t>масло растительное для смазки листа</t>
  </si>
  <si>
    <t>Хлеб пшеничный</t>
  </si>
  <si>
    <t>или Хлеб пшеничный витаминизированный</t>
  </si>
  <si>
    <t>Картофельное пюре (р.520-2004)</t>
  </si>
  <si>
    <t>или говядина гуляш-полуфабрикат промышленного производства</t>
  </si>
  <si>
    <t>масса соуса</t>
  </si>
  <si>
    <t>томатное пюре (без искусственных ароматизаторов, красителей и консервантов, без содержания крахмала и соли)</t>
  </si>
  <si>
    <t>Гречка вязкая отварная (р.510-2004)</t>
  </si>
  <si>
    <t>сухари</t>
  </si>
  <si>
    <t>морковь до 01.01.-20%</t>
  </si>
  <si>
    <t>Макаронные изделия отварные (р.516-2004)</t>
  </si>
  <si>
    <t>зелень свежая (петрушка, укроп)</t>
  </si>
  <si>
    <t>помидоры свежие парниковые</t>
  </si>
  <si>
    <t>или помидоры свежие грунтовые</t>
  </si>
  <si>
    <t>250/10/5</t>
  </si>
  <si>
    <t>крупа перловая или пшеничная</t>
  </si>
  <si>
    <t>огурцы соленые без уксуса</t>
  </si>
  <si>
    <t>или зелень сушеная</t>
  </si>
  <si>
    <t>Бефстроганов из отварной говядины (р.423-2004)</t>
  </si>
  <si>
    <t>или бефстроганов полуфабрикат</t>
  </si>
  <si>
    <t>масса готового мяса</t>
  </si>
  <si>
    <t>масса припущенного с маслом лука</t>
  </si>
  <si>
    <t>Сок  в ассортименте</t>
  </si>
  <si>
    <t>ОБЕД</t>
  </si>
  <si>
    <t>250/10</t>
  </si>
  <si>
    <t xml:space="preserve">крупа перловая или пшеничная </t>
  </si>
  <si>
    <t>капуста свежая белокочанная</t>
  </si>
  <si>
    <t>Котлеты из говядины  (р.451-2004)</t>
  </si>
  <si>
    <t>или фарш промышленного производства</t>
  </si>
  <si>
    <t>Рис припущенный с овощами №416-2013, Пермь</t>
  </si>
  <si>
    <t>кукуруза консервированная</t>
  </si>
  <si>
    <t>морковь - до 01.01 - 20%</t>
  </si>
  <si>
    <t>Компот из сухофруктов + Витамин "С" (р.639-2004)</t>
  </si>
  <si>
    <t>сухофрукты</t>
  </si>
  <si>
    <t>Уха ростовская (р.119-2006, Москва)</t>
  </si>
  <si>
    <t>250/30</t>
  </si>
  <si>
    <t>горбуша потрошенная с головой (филе с кожей без костей)</t>
  </si>
  <si>
    <t>или горбуша неразделанная (филе  с кожей без костей)</t>
  </si>
  <si>
    <t>или минтай потрошенный обезглавленный (филе с кожей без костей)</t>
  </si>
  <si>
    <t>или томатное пюре (без искусственных ароматизаторов, красителей и консервантов, без содержания крахмала и соли)</t>
  </si>
  <si>
    <t>Рагу из птицы №489-2004</t>
  </si>
  <si>
    <t>курица потрошеная 1 категории охлажденная</t>
  </si>
  <si>
    <t>или окорочок куриный охлажденный</t>
  </si>
  <si>
    <t>или грудка куриная охлажденная</t>
  </si>
  <si>
    <t>масса тушеной курицы (порционные кусочки)</t>
  </si>
  <si>
    <t>или филе куриное промышленного производства</t>
  </si>
  <si>
    <t>масса тушеного филе</t>
  </si>
  <si>
    <t>Суп "Питательный"  с мясом, со сметаной (ТТК - Разработано АУ ТО "Центр технологического контроля")</t>
  </si>
  <si>
    <t xml:space="preserve"> говядина 1 категории</t>
  </si>
  <si>
    <t>крупа кукурузная</t>
  </si>
  <si>
    <t>Сосиски, сардельки, колбаса отварные с маслом №102-2013, Пермь</t>
  </si>
  <si>
    <t>сардельки, сосиски, колбаса вареная, в том числе куриные</t>
  </si>
  <si>
    <t>Макаронные изделия отварные с овощами №294-2013,Пермь</t>
  </si>
  <si>
    <t>масса отварных макарон</t>
  </si>
  <si>
    <t>масло сливочное для припускания овощей</t>
  </si>
  <si>
    <t>Свекольник с мясом, со сметаной (р.34-2004, Пермь)</t>
  </si>
  <si>
    <t>свекла до 01.01.-20%</t>
  </si>
  <si>
    <t>Тефтели рыбные запеченные №349-2013, Пермь</t>
  </si>
  <si>
    <t xml:space="preserve"> горбуша потрошенная с головой (филе без кожи и костей)</t>
  </si>
  <si>
    <t>или горбуша неразделанная  (филе без кожи и костей)</t>
  </si>
  <si>
    <t>или минтай потрошенный обезглавленный (филе с  кожей без костей)</t>
  </si>
  <si>
    <t>или треска потрошеная обезглавленная (филе с кожей без костей)</t>
  </si>
  <si>
    <t>Суп гороховый с гренками с мясом (р.139-2004)</t>
  </si>
  <si>
    <t>250/10/20</t>
  </si>
  <si>
    <t>горох лущёный</t>
  </si>
  <si>
    <t>Жаркое по - домашнему (р.436-2004)</t>
  </si>
  <si>
    <t>Суп из овощей с мясом, со сметаной (р.135-2004)</t>
  </si>
  <si>
    <t>горошек зелёный консервированный</t>
  </si>
  <si>
    <t>Котлеты  из говядины и курицы "Школьные" №59-2006, Екатеринбург</t>
  </si>
  <si>
    <t>или фарш мясной промышленного  производства</t>
  </si>
  <si>
    <t xml:space="preserve">  грудка куриная на кости охлажденная</t>
  </si>
  <si>
    <t>или грудка куриная филе охлажденная</t>
  </si>
  <si>
    <t>или фарш куриный промышленного  производства</t>
  </si>
  <si>
    <t xml:space="preserve">крупа рисовая </t>
  </si>
  <si>
    <t>масса вязкой каши</t>
  </si>
  <si>
    <t>яйца</t>
  </si>
  <si>
    <t>Компот из кураги + Витамин "С" №638-2004</t>
  </si>
  <si>
    <t>курага</t>
  </si>
  <si>
    <t>Борщ с капустой и картофелем, с мясом, со сметаной (р.110-2004)</t>
  </si>
  <si>
    <t>или квашеная</t>
  </si>
  <si>
    <t>Плов из птицы (р.492-2004)</t>
  </si>
  <si>
    <t>курица потрошеная 1 категории (разделка на порционные кусочки)</t>
  </si>
  <si>
    <t xml:space="preserve">или грудка куриная </t>
  </si>
  <si>
    <t>масса готовой курицы</t>
  </si>
  <si>
    <t>"Бабушкин" суп с мясными шариками (ТТК)</t>
  </si>
  <si>
    <t>250/55</t>
  </si>
  <si>
    <t>масса полуфабриката</t>
  </si>
  <si>
    <t>масса готовых мясных шариков</t>
  </si>
  <si>
    <t>Суп  с макаронными изделиями с курицей (№147-2013, Пермь)</t>
  </si>
  <si>
    <t>курица потрошеная 1 категории (мякоть без кожи)</t>
  </si>
  <si>
    <t>Биточки из говядины  (р.451-2004)</t>
  </si>
  <si>
    <t>Капуста тушеная (р.534-2004)</t>
  </si>
  <si>
    <t>курица 1 категории</t>
  </si>
  <si>
    <t>Чай с сахаром (р.685-2004)</t>
  </si>
  <si>
    <t>чай-заварка</t>
  </si>
  <si>
    <t xml:space="preserve">сахар </t>
  </si>
  <si>
    <t>Куриные мячики (ТТК - Разработано АУ ТО "Центр технологического контроля")</t>
  </si>
  <si>
    <t xml:space="preserve">курица потрошеная 1 категории </t>
  </si>
  <si>
    <t>или грудка куриная на кости</t>
  </si>
  <si>
    <t>или фарш куриный промышленного производства</t>
  </si>
  <si>
    <t>Мучное кондитерское изделие  промышленного производства в ассортименте (вафли, пряники, печенье и т.п.)</t>
  </si>
  <si>
    <t>30</t>
  </si>
  <si>
    <t>Кондитерское изделие  промышленного производства в ассортименте (конфеты, шоколад и т.п.)</t>
  </si>
  <si>
    <t>25</t>
  </si>
  <si>
    <t>Суп крестьянский с крупой, с курицей (р.134-2004)</t>
  </si>
  <si>
    <t>Рассольник ленинградский с курицей, со сметаной (р.132-2004)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</si>
</sst>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"/>
  </numFmts>
  <fonts count="3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name val="Arial"/>
      <family val="2"/>
    </font>
    <font>
      <b/>
      <sz val="6"/>
      <name val="Arial"/>
      <family val="2"/>
    </font>
    <font>
      <b/>
      <i/>
      <sz val="14"/>
      <name val="Arial Black"/>
      <family val="2"/>
      <charset val="204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 Cyr"/>
      <charset val="204"/>
    </font>
    <font>
      <b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</font>
    <font>
      <b/>
      <i/>
      <sz val="11"/>
      <name val="Arial"/>
      <family val="2"/>
      <charset val="204"/>
    </font>
    <font>
      <sz val="11"/>
      <name val="Arial Cyr"/>
      <charset val="204"/>
    </font>
    <font>
      <sz val="10"/>
      <name val="Arial Cyr"/>
      <family val="2"/>
      <charset val="204"/>
    </font>
    <font>
      <b/>
      <sz val="9"/>
      <name val="Arial Cyr"/>
      <charset val="204"/>
    </font>
    <font>
      <b/>
      <sz val="12"/>
      <name val="Arial"/>
      <family val="2"/>
    </font>
    <font>
      <b/>
      <i/>
      <sz val="11"/>
      <name val="Arial"/>
      <family val="2"/>
    </font>
    <font>
      <sz val="12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8"/>
      <name val="Arial"/>
      <family val="2"/>
      <charset val="204"/>
    </font>
    <font>
      <b/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0" fillId="0" borderId="0"/>
    <xf numFmtId="0" fontId="12" fillId="0" borderId="0"/>
  </cellStyleXfs>
  <cellXfs count="217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right" vertical="center" wrapText="1"/>
    </xf>
    <xf numFmtId="164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1" fontId="10" fillId="3" borderId="2" xfId="0" applyNumberFormat="1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 wrapText="1"/>
    </xf>
    <xf numFmtId="1" fontId="9" fillId="3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164" fontId="0" fillId="3" borderId="2" xfId="0" applyNumberFormat="1" applyFont="1" applyFill="1" applyBorder="1" applyAlignment="1">
      <alignment vertical="center"/>
    </xf>
    <xf numFmtId="0" fontId="10" fillId="5" borderId="2" xfId="0" applyFont="1" applyFill="1" applyBorder="1" applyAlignment="1">
      <alignment horizontal="right" vertical="center" wrapText="1"/>
    </xf>
    <xf numFmtId="1" fontId="10" fillId="5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right" vertical="center" wrapText="1"/>
    </xf>
    <xf numFmtId="164" fontId="11" fillId="3" borderId="2" xfId="0" applyNumberFormat="1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" fontId="10" fillId="5" borderId="2" xfId="0" applyNumberFormat="1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vertical="center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1" fontId="10" fillId="3" borderId="2" xfId="2" applyNumberFormat="1" applyFont="1" applyFill="1" applyBorder="1" applyAlignment="1">
      <alignment horizontal="center" vertical="center"/>
    </xf>
    <xf numFmtId="164" fontId="10" fillId="3" borderId="2" xfId="2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20" fillId="3" borderId="2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3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/>
    </xf>
    <xf numFmtId="164" fontId="22" fillId="0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1" fontId="20" fillId="3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0" fillId="3" borderId="2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right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/>
    </xf>
    <xf numFmtId="164" fontId="9" fillId="6" borderId="2" xfId="0" applyNumberFormat="1" applyFont="1" applyFill="1" applyBorder="1" applyAlignment="1">
      <alignment horizontal="center" vertical="center"/>
    </xf>
    <xf numFmtId="2" fontId="0" fillId="6" borderId="2" xfId="0" applyNumberFormat="1" applyFont="1" applyFill="1" applyBorder="1" applyAlignment="1">
      <alignment vertical="center"/>
    </xf>
    <xf numFmtId="2" fontId="0" fillId="3" borderId="2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2" fontId="9" fillId="3" borderId="2" xfId="0" applyNumberFormat="1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164" fontId="0" fillId="0" borderId="2" xfId="0" applyNumberFormat="1" applyFont="1" applyBorder="1" applyAlignment="1">
      <alignment vertical="center"/>
    </xf>
    <xf numFmtId="164" fontId="14" fillId="0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right" vertical="center"/>
    </xf>
    <xf numFmtId="0" fontId="10" fillId="6" borderId="2" xfId="0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 applyProtection="1">
      <alignment horizontal="center" vertical="center"/>
    </xf>
    <xf numFmtId="0" fontId="10" fillId="0" borderId="2" xfId="3" applyFont="1" applyBorder="1" applyAlignment="1">
      <alignment horizontal="right" vertical="center" wrapText="1"/>
    </xf>
    <xf numFmtId="0" fontId="10" fillId="3" borderId="2" xfId="0" applyFont="1" applyFill="1" applyBorder="1" applyAlignment="1">
      <alignment vertical="center"/>
    </xf>
    <xf numFmtId="2" fontId="9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23" fillId="6" borderId="2" xfId="0" applyNumberFormat="1" applyFont="1" applyFill="1" applyBorder="1" applyAlignment="1">
      <alignment horizontal="center" vertical="center"/>
    </xf>
    <xf numFmtId="1" fontId="23" fillId="6" borderId="2" xfId="0" applyNumberFormat="1" applyFont="1" applyFill="1" applyBorder="1" applyAlignment="1">
      <alignment horizontal="center" vertical="center"/>
    </xf>
    <xf numFmtId="164" fontId="23" fillId="3" borderId="2" xfId="0" applyNumberFormat="1" applyFont="1" applyFill="1" applyBorder="1" applyAlignment="1">
      <alignment horizontal="center" vertical="center"/>
    </xf>
    <xf numFmtId="1" fontId="23" fillId="3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64" fontId="0" fillId="0" borderId="2" xfId="0" applyNumberFormat="1" applyFont="1" applyFill="1" applyBorder="1" applyAlignment="1">
      <alignment vertical="center"/>
    </xf>
    <xf numFmtId="164" fontId="23" fillId="0" borderId="2" xfId="0" applyNumberFormat="1" applyFont="1" applyFill="1" applyBorder="1" applyAlignment="1">
      <alignment horizontal="center" vertical="center"/>
    </xf>
    <xf numFmtId="1" fontId="23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2" fontId="10" fillId="5" borderId="2" xfId="0" applyNumberFormat="1" applyFont="1" applyFill="1" applyBorder="1" applyAlignment="1">
      <alignment horizontal="right" vertical="center" wrapText="1"/>
    </xf>
    <xf numFmtId="164" fontId="10" fillId="3" borderId="2" xfId="0" applyNumberFormat="1" applyFont="1" applyFill="1" applyBorder="1" applyAlignment="1"/>
    <xf numFmtId="0" fontId="10" fillId="3" borderId="2" xfId="0" applyFont="1" applyFill="1" applyBorder="1" applyAlignment="1"/>
    <xf numFmtId="164" fontId="10" fillId="3" borderId="2" xfId="0" applyNumberFormat="1" applyFont="1" applyFill="1" applyBorder="1"/>
    <xf numFmtId="0" fontId="10" fillId="3" borderId="2" xfId="0" applyFont="1" applyFill="1" applyBorder="1"/>
    <xf numFmtId="164" fontId="10" fillId="3" borderId="2" xfId="0" applyNumberFormat="1" applyFont="1" applyFill="1" applyBorder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right" vertical="center"/>
    </xf>
    <xf numFmtId="0" fontId="10" fillId="3" borderId="2" xfId="3" applyFont="1" applyFill="1" applyBorder="1" applyAlignment="1">
      <alignment horizontal="right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1" fontId="10" fillId="0" borderId="2" xfId="2" applyNumberFormat="1" applyFont="1" applyFill="1" applyBorder="1" applyAlignment="1">
      <alignment horizontal="center" vertical="center"/>
    </xf>
    <xf numFmtId="164" fontId="22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1" fontId="9" fillId="6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1" fontId="0" fillId="6" borderId="2" xfId="3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 applyProtection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11" fillId="7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 wrapText="1"/>
    </xf>
    <xf numFmtId="1" fontId="9" fillId="0" borderId="2" xfId="0" applyNumberFormat="1" applyFont="1" applyFill="1" applyBorder="1" applyAlignment="1" applyProtection="1">
      <alignment horizontal="center" vertical="center"/>
    </xf>
    <xf numFmtId="1" fontId="11" fillId="7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164" fontId="27" fillId="6" borderId="2" xfId="0" applyNumberFormat="1" applyFont="1" applyFill="1" applyBorder="1" applyAlignment="1">
      <alignment horizontal="center" vertical="center"/>
    </xf>
    <xf numFmtId="1" fontId="27" fillId="6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164" fontId="27" fillId="3" borderId="2" xfId="0" applyNumberFormat="1" applyFont="1" applyFill="1" applyBorder="1" applyAlignment="1">
      <alignment horizontal="center" vertical="center"/>
    </xf>
    <xf numFmtId="1" fontId="27" fillId="3" borderId="2" xfId="0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 wrapText="1"/>
    </xf>
    <xf numFmtId="2" fontId="14" fillId="3" borderId="2" xfId="0" applyNumberFormat="1" applyFont="1" applyFill="1" applyBorder="1" applyAlignment="1">
      <alignment horizontal="center" vertical="center"/>
    </xf>
    <xf numFmtId="164" fontId="28" fillId="3" borderId="2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right" vertical="center"/>
    </xf>
    <xf numFmtId="0" fontId="30" fillId="3" borderId="2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1" fontId="10" fillId="0" borderId="2" xfId="0" applyNumberFormat="1" applyFont="1" applyBorder="1" applyAlignment="1" applyProtection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2" fontId="31" fillId="3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32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2" fontId="7" fillId="0" borderId="2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Лист1" xfId="2"/>
    <cellStyle name="Обычный_Лист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2"/>
  <sheetViews>
    <sheetView tabSelected="1" zoomScale="89" zoomScaleNormal="89" workbookViewId="0">
      <selection activeCell="U202" sqref="U202"/>
    </sheetView>
  </sheetViews>
  <sheetFormatPr defaultRowHeight="15" x14ac:dyDescent="0.25"/>
  <cols>
    <col min="1" max="1" width="28" customWidth="1"/>
    <col min="2" max="3" width="7.5703125" customWidth="1"/>
    <col min="4" max="4" width="8.42578125" customWidth="1"/>
    <col min="5" max="5" width="7.7109375" customWidth="1"/>
    <col min="6" max="6" width="6.5703125" customWidth="1"/>
    <col min="7" max="7" width="7" customWidth="1"/>
    <col min="8" max="8" width="7.42578125" customWidth="1"/>
    <col min="9" max="9" width="6" style="16" customWidth="1"/>
    <col min="10" max="10" width="5.140625" style="16" customWidth="1"/>
    <col min="11" max="11" width="6.140625" style="16" customWidth="1"/>
    <col min="12" max="12" width="5.85546875" style="16" customWidth="1"/>
    <col min="13" max="13" width="7.140625" style="16" customWidth="1"/>
    <col min="14" max="14" width="6.7109375" style="16" customWidth="1"/>
    <col min="15" max="15" width="6.140625" style="16" customWidth="1"/>
    <col min="16" max="16" width="5.42578125" style="16" customWidth="1"/>
  </cols>
  <sheetData>
    <row r="2" spans="1:16" x14ac:dyDescent="0.25">
      <c r="A2" s="173" t="s">
        <v>51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x14ac:dyDescent="0.2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5" spans="1:16" ht="21" x14ac:dyDescent="0.25">
      <c r="A5" s="174" t="s">
        <v>22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</row>
    <row r="6" spans="1:16" x14ac:dyDescent="0.25">
      <c r="A6" s="175" t="s">
        <v>1</v>
      </c>
      <c r="B6" s="176" t="s">
        <v>2</v>
      </c>
      <c r="C6" s="176" t="s">
        <v>3</v>
      </c>
      <c r="D6" s="177" t="s">
        <v>4</v>
      </c>
      <c r="E6" s="178"/>
      <c r="F6" s="178"/>
      <c r="G6" s="178"/>
      <c r="H6" s="179"/>
      <c r="I6" s="180" t="s">
        <v>5</v>
      </c>
      <c r="J6" s="180"/>
      <c r="K6" s="180"/>
      <c r="L6" s="180"/>
      <c r="M6" s="180" t="s">
        <v>6</v>
      </c>
      <c r="N6" s="180"/>
      <c r="O6" s="180"/>
      <c r="P6" s="180"/>
    </row>
    <row r="7" spans="1:16" ht="16.5" x14ac:dyDescent="0.25">
      <c r="A7" s="175"/>
      <c r="B7" s="176"/>
      <c r="C7" s="176"/>
      <c r="D7" s="1" t="s">
        <v>7</v>
      </c>
      <c r="E7" s="2" t="s">
        <v>8</v>
      </c>
      <c r="F7" s="2" t="s">
        <v>9</v>
      </c>
      <c r="G7" s="2" t="s">
        <v>10</v>
      </c>
      <c r="H7" s="3" t="s">
        <v>11</v>
      </c>
      <c r="I7" s="14" t="s">
        <v>12</v>
      </c>
      <c r="J7" s="15" t="s">
        <v>13</v>
      </c>
      <c r="K7" s="15" t="s">
        <v>14</v>
      </c>
      <c r="L7" s="15" t="s">
        <v>15</v>
      </c>
      <c r="M7" s="15" t="s">
        <v>16</v>
      </c>
      <c r="N7" s="15" t="s">
        <v>17</v>
      </c>
      <c r="O7" s="15" t="s">
        <v>18</v>
      </c>
      <c r="P7" s="14" t="s">
        <v>19</v>
      </c>
    </row>
    <row r="8" spans="1:16" ht="22.5" x14ac:dyDescent="0.45">
      <c r="A8" s="184" t="s">
        <v>76</v>
      </c>
      <c r="B8" s="185"/>
      <c r="C8" s="185"/>
      <c r="D8" s="185"/>
      <c r="E8" s="70">
        <f>E9+E24+E36+E39+E42+E43</f>
        <v>30.31</v>
      </c>
      <c r="F8" s="70">
        <f>F9+F24+F36+F39+F42+F43</f>
        <v>22.7</v>
      </c>
      <c r="G8" s="70">
        <f>G9+G24+G36+G39+G42+G43</f>
        <v>102.56</v>
      </c>
      <c r="H8" s="70">
        <f>H9+H24+H36+H39+H42+H43</f>
        <v>735.9799999999999</v>
      </c>
      <c r="I8" s="70">
        <f t="shared" ref="I8:P8" si="0">I9+I24+I36+I39+I42+I43</f>
        <v>3.96</v>
      </c>
      <c r="J8" s="70">
        <f t="shared" si="0"/>
        <v>0.58450000000000002</v>
      </c>
      <c r="K8" s="70">
        <f t="shared" si="0"/>
        <v>0.55000000000000004</v>
      </c>
      <c r="L8" s="70">
        <f t="shared" si="0"/>
        <v>1.3900000000000001</v>
      </c>
      <c r="M8" s="70">
        <f t="shared" si="0"/>
        <v>88.702500000000015</v>
      </c>
      <c r="N8" s="70">
        <f t="shared" si="0"/>
        <v>409.23</v>
      </c>
      <c r="O8" s="70">
        <f t="shared" si="0"/>
        <v>56.32</v>
      </c>
      <c r="P8" s="70">
        <f t="shared" si="0"/>
        <v>5.2550000000000008</v>
      </c>
    </row>
    <row r="9" spans="1:16" ht="28.5" customHeight="1" x14ac:dyDescent="0.25">
      <c r="A9" s="189" t="s">
        <v>158</v>
      </c>
      <c r="B9" s="189"/>
      <c r="C9" s="189"/>
      <c r="D9" s="11" t="s">
        <v>67</v>
      </c>
      <c r="E9" s="11">
        <v>4.5</v>
      </c>
      <c r="F9" s="12">
        <v>4</v>
      </c>
      <c r="G9" s="11">
        <v>13.4</v>
      </c>
      <c r="H9" s="27">
        <f>E9*4+F9*9+G9*4</f>
        <v>107.6</v>
      </c>
      <c r="I9" s="12">
        <v>2.46</v>
      </c>
      <c r="J9" s="12">
        <v>0.3</v>
      </c>
      <c r="K9" s="12">
        <v>0.22</v>
      </c>
      <c r="L9" s="12">
        <v>0.27</v>
      </c>
      <c r="M9" s="12">
        <v>20.68</v>
      </c>
      <c r="N9" s="12">
        <v>79.44</v>
      </c>
      <c r="O9" s="12">
        <v>23.4</v>
      </c>
      <c r="P9" s="12">
        <v>1.1200000000000001</v>
      </c>
    </row>
    <row r="10" spans="1:16" x14ac:dyDescent="0.25">
      <c r="A10" s="39" t="s">
        <v>145</v>
      </c>
      <c r="B10" s="50">
        <f>C10*1.36</f>
        <v>21.76</v>
      </c>
      <c r="C10" s="43">
        <v>16</v>
      </c>
      <c r="D10" s="79"/>
      <c r="E10" s="11"/>
      <c r="F10" s="11"/>
      <c r="G10" s="11"/>
      <c r="H10" s="27"/>
      <c r="I10" s="27"/>
      <c r="J10" s="27"/>
      <c r="K10" s="27"/>
      <c r="L10" s="27"/>
      <c r="M10" s="27"/>
      <c r="N10" s="27"/>
      <c r="O10" s="27"/>
      <c r="P10" s="27"/>
    </row>
    <row r="11" spans="1:16" x14ac:dyDescent="0.25">
      <c r="A11" s="68" t="s">
        <v>26</v>
      </c>
      <c r="B11" s="52">
        <f>C11*1.33</f>
        <v>69.16</v>
      </c>
      <c r="C11" s="53">
        <v>52</v>
      </c>
      <c r="D11" s="11"/>
      <c r="E11" s="12"/>
      <c r="F11" s="34"/>
      <c r="G11" s="34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25">
      <c r="A12" s="69" t="s">
        <v>27</v>
      </c>
      <c r="B12" s="18">
        <f>C12*1.43</f>
        <v>74.36</v>
      </c>
      <c r="C12" s="20">
        <v>52</v>
      </c>
      <c r="D12" s="11"/>
      <c r="E12" s="12"/>
      <c r="F12" s="34"/>
      <c r="G12" s="34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25">
      <c r="A13" s="68" t="s">
        <v>28</v>
      </c>
      <c r="B13" s="52">
        <f>C13*1.54</f>
        <v>80.08</v>
      </c>
      <c r="C13" s="53">
        <v>52</v>
      </c>
      <c r="D13" s="10"/>
      <c r="E13" s="62"/>
      <c r="F13" s="22"/>
      <c r="G13" s="22"/>
      <c r="H13" s="52"/>
      <c r="I13" s="52"/>
      <c r="J13" s="52"/>
      <c r="K13" s="52"/>
      <c r="L13" s="52"/>
      <c r="M13" s="52"/>
      <c r="N13" s="52"/>
      <c r="O13" s="52"/>
      <c r="P13" s="52"/>
    </row>
    <row r="14" spans="1:16" x14ac:dyDescent="0.25">
      <c r="A14" s="68" t="s">
        <v>29</v>
      </c>
      <c r="B14" s="52">
        <f>C14*1.67</f>
        <v>86.84</v>
      </c>
      <c r="C14" s="53">
        <v>52</v>
      </c>
      <c r="D14" s="10"/>
      <c r="E14" s="62"/>
      <c r="F14" s="22"/>
      <c r="G14" s="22"/>
      <c r="H14" s="52"/>
      <c r="I14" s="52"/>
      <c r="J14" s="52"/>
      <c r="K14" s="52"/>
      <c r="L14" s="52"/>
      <c r="M14" s="52"/>
      <c r="N14" s="52"/>
      <c r="O14" s="52"/>
      <c r="P14" s="52"/>
    </row>
    <row r="15" spans="1:16" ht="30" x14ac:dyDescent="0.25">
      <c r="A15" s="6" t="s">
        <v>68</v>
      </c>
      <c r="B15" s="20">
        <v>5</v>
      </c>
      <c r="C15" s="20">
        <v>5</v>
      </c>
      <c r="D15" s="11"/>
      <c r="E15" s="12"/>
      <c r="F15" s="34"/>
      <c r="G15" s="34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25">
      <c r="A16" s="69" t="s">
        <v>69</v>
      </c>
      <c r="B16" s="18">
        <f>C16*1.82</f>
        <v>27.3</v>
      </c>
      <c r="C16" s="20">
        <v>15</v>
      </c>
      <c r="D16" s="9"/>
      <c r="E16" s="34"/>
      <c r="F16" s="34"/>
      <c r="G16" s="34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25">
      <c r="A17" s="25" t="s">
        <v>62</v>
      </c>
      <c r="B17" s="34">
        <f>C17*1.25</f>
        <v>12.5</v>
      </c>
      <c r="C17" s="20">
        <v>10</v>
      </c>
      <c r="D17" s="11"/>
      <c r="E17" s="12"/>
      <c r="F17" s="34"/>
      <c r="G17" s="34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25">
      <c r="A18" s="6" t="s">
        <v>25</v>
      </c>
      <c r="B18" s="18">
        <f>C18*1.33</f>
        <v>13.3</v>
      </c>
      <c r="C18" s="20">
        <v>10</v>
      </c>
      <c r="D18" s="11"/>
      <c r="E18" s="12"/>
      <c r="F18" s="34"/>
      <c r="G18" s="34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25">
      <c r="A19" s="6" t="s">
        <v>30</v>
      </c>
      <c r="B19" s="18">
        <f>C19*1.19</f>
        <v>5.9499999999999993</v>
      </c>
      <c r="C19" s="20">
        <v>5</v>
      </c>
      <c r="D19" s="11"/>
      <c r="E19" s="12"/>
      <c r="F19" s="34"/>
      <c r="G19" s="34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25">
      <c r="A20" s="6" t="s">
        <v>31</v>
      </c>
      <c r="B20" s="20">
        <v>4</v>
      </c>
      <c r="C20" s="20">
        <v>4</v>
      </c>
      <c r="D20" s="20"/>
      <c r="E20" s="34"/>
      <c r="F20" s="34"/>
      <c r="G20" s="34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25">
      <c r="A21" s="6" t="s">
        <v>45</v>
      </c>
      <c r="B21" s="20">
        <v>5</v>
      </c>
      <c r="C21" s="20">
        <v>5</v>
      </c>
      <c r="D21" s="20"/>
      <c r="E21" s="34"/>
      <c r="F21" s="34"/>
      <c r="G21" s="34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28.5" customHeight="1" x14ac:dyDescent="0.25">
      <c r="A22" s="6" t="s">
        <v>64</v>
      </c>
      <c r="B22" s="52">
        <f>C22*1.35</f>
        <v>2.0250000000000004</v>
      </c>
      <c r="C22" s="53">
        <v>1.5</v>
      </c>
      <c r="D22" s="17"/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1:16" x14ac:dyDescent="0.25">
      <c r="A23" s="68" t="s">
        <v>70</v>
      </c>
      <c r="B23" s="53">
        <v>0.1</v>
      </c>
      <c r="C23" s="53">
        <v>0.1</v>
      </c>
      <c r="D23" s="20"/>
      <c r="E23" s="34"/>
      <c r="F23" s="34"/>
      <c r="G23" s="34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25">
      <c r="A24" s="208" t="s">
        <v>71</v>
      </c>
      <c r="B24" s="208"/>
      <c r="C24" s="208"/>
      <c r="D24" s="48">
        <v>100</v>
      </c>
      <c r="E24" s="49">
        <v>15.9</v>
      </c>
      <c r="F24" s="49">
        <v>14.4</v>
      </c>
      <c r="G24" s="49">
        <v>6.25</v>
      </c>
      <c r="H24" s="27">
        <f>E24*4+F24*9+G24*4</f>
        <v>218.2</v>
      </c>
      <c r="I24" s="21">
        <v>1.5</v>
      </c>
      <c r="J24" s="21">
        <v>6.25E-2</v>
      </c>
      <c r="K24" s="21">
        <v>0.21</v>
      </c>
      <c r="L24" s="21">
        <v>0.15</v>
      </c>
      <c r="M24" s="21">
        <v>30.612500000000001</v>
      </c>
      <c r="N24" s="158">
        <v>180</v>
      </c>
      <c r="O24" s="21">
        <v>1.4</v>
      </c>
      <c r="P24" s="21">
        <v>1.2250000000000001</v>
      </c>
    </row>
    <row r="25" spans="1:16" x14ac:dyDescent="0.25">
      <c r="A25" s="82" t="s">
        <v>23</v>
      </c>
      <c r="B25" s="50">
        <f>C25*1.36</f>
        <v>88.4</v>
      </c>
      <c r="C25" s="52">
        <v>65</v>
      </c>
      <c r="D25" s="37"/>
      <c r="E25" s="38"/>
      <c r="F25" s="38"/>
      <c r="G25" s="38"/>
      <c r="H25" s="51"/>
      <c r="I25" s="51"/>
      <c r="J25" s="51"/>
      <c r="K25" s="51"/>
      <c r="L25" s="51"/>
      <c r="M25" s="51"/>
      <c r="N25" s="51"/>
      <c r="O25" s="51"/>
      <c r="P25" s="51"/>
    </row>
    <row r="26" spans="1:16" ht="15.75" x14ac:dyDescent="0.25">
      <c r="A26" s="82" t="s">
        <v>24</v>
      </c>
      <c r="B26" s="50">
        <f>C26*1.18</f>
        <v>76.7</v>
      </c>
      <c r="C26" s="52">
        <v>65</v>
      </c>
      <c r="D26" s="53"/>
      <c r="E26" s="22"/>
      <c r="F26" s="22"/>
      <c r="G26" s="22"/>
      <c r="H26" s="22"/>
      <c r="I26" s="83"/>
      <c r="J26" s="84"/>
      <c r="K26" s="84"/>
      <c r="L26" s="84"/>
      <c r="M26" s="84"/>
      <c r="N26" s="84"/>
      <c r="O26" s="84"/>
      <c r="P26" s="83"/>
    </row>
    <row r="27" spans="1:16" ht="28.5" customHeight="1" x14ac:dyDescent="0.25">
      <c r="A27" s="41" t="s">
        <v>72</v>
      </c>
      <c r="B27" s="66">
        <f>C27</f>
        <v>65</v>
      </c>
      <c r="C27" s="52">
        <v>65</v>
      </c>
      <c r="D27" s="11"/>
      <c r="E27" s="85"/>
      <c r="F27" s="34"/>
      <c r="G27" s="34"/>
      <c r="H27" s="20"/>
      <c r="I27" s="86"/>
      <c r="J27" s="87"/>
      <c r="K27" s="87"/>
      <c r="L27" s="87"/>
      <c r="M27" s="87"/>
      <c r="N27" s="87"/>
      <c r="O27" s="87"/>
      <c r="P27" s="86"/>
    </row>
    <row r="28" spans="1:16" x14ac:dyDescent="0.25">
      <c r="A28" s="69" t="s">
        <v>73</v>
      </c>
      <c r="B28" s="18"/>
      <c r="C28" s="18">
        <v>40</v>
      </c>
      <c r="D28" s="11"/>
      <c r="E28" s="12"/>
      <c r="F28" s="34"/>
      <c r="G28" s="34"/>
      <c r="H28" s="20"/>
      <c r="I28" s="87"/>
      <c r="J28" s="87"/>
      <c r="K28" s="87"/>
      <c r="L28" s="87"/>
      <c r="M28" s="87"/>
      <c r="N28" s="87"/>
      <c r="O28" s="87"/>
      <c r="P28" s="87"/>
    </row>
    <row r="29" spans="1:16" ht="15.75" x14ac:dyDescent="0.25">
      <c r="A29" s="69" t="s">
        <v>30</v>
      </c>
      <c r="B29" s="18">
        <f>C29*1.19</f>
        <v>34.51</v>
      </c>
      <c r="C29" s="18">
        <v>29</v>
      </c>
      <c r="D29" s="20"/>
      <c r="E29" s="34"/>
      <c r="F29" s="34"/>
      <c r="G29" s="34"/>
      <c r="H29" s="34"/>
      <c r="I29" s="84"/>
      <c r="J29" s="84"/>
      <c r="K29" s="84"/>
      <c r="L29" s="84"/>
      <c r="M29" s="84"/>
      <c r="N29" s="84"/>
      <c r="O29" s="84"/>
      <c r="P29" s="84"/>
    </row>
    <row r="30" spans="1:16" ht="15.75" x14ac:dyDescent="0.25">
      <c r="A30" s="69" t="s">
        <v>33</v>
      </c>
      <c r="B30" s="18">
        <v>6</v>
      </c>
      <c r="C30" s="18">
        <v>6</v>
      </c>
      <c r="D30" s="20"/>
      <c r="E30" s="34"/>
      <c r="F30" s="34"/>
      <c r="G30" s="34"/>
      <c r="H30" s="20"/>
      <c r="I30" s="84"/>
      <c r="J30" s="84"/>
      <c r="K30" s="84"/>
      <c r="L30" s="84"/>
      <c r="M30" s="84"/>
      <c r="N30" s="84"/>
      <c r="O30" s="84"/>
      <c r="P30" s="84"/>
    </row>
    <row r="31" spans="1:16" ht="29.25" customHeight="1" x14ac:dyDescent="0.25">
      <c r="A31" s="26" t="s">
        <v>74</v>
      </c>
      <c r="B31" s="52"/>
      <c r="C31" s="52">
        <v>20</v>
      </c>
      <c r="D31" s="53"/>
      <c r="E31" s="22"/>
      <c r="F31" s="22"/>
      <c r="G31" s="22"/>
      <c r="H31" s="53"/>
      <c r="I31" s="83"/>
      <c r="J31" s="84"/>
      <c r="K31" s="84"/>
      <c r="L31" s="84"/>
      <c r="M31" s="84"/>
      <c r="N31" s="84"/>
      <c r="O31" s="84"/>
      <c r="P31" s="83"/>
    </row>
    <row r="32" spans="1:16" x14ac:dyDescent="0.25">
      <c r="A32" s="69" t="s">
        <v>58</v>
      </c>
      <c r="B32" s="18"/>
      <c r="C32" s="18">
        <v>60</v>
      </c>
      <c r="D32" s="11"/>
      <c r="E32" s="12"/>
      <c r="F32" s="34"/>
      <c r="G32" s="34"/>
      <c r="H32" s="20"/>
      <c r="I32" s="87"/>
      <c r="J32" s="87"/>
      <c r="K32" s="87"/>
      <c r="L32" s="87"/>
      <c r="M32" s="87"/>
      <c r="N32" s="87"/>
      <c r="O32" s="87"/>
      <c r="P32" s="87"/>
    </row>
    <row r="33" spans="1:16" x14ac:dyDescent="0.25">
      <c r="A33" s="69" t="s">
        <v>37</v>
      </c>
      <c r="B33" s="34">
        <v>4.8</v>
      </c>
      <c r="C33" s="34">
        <v>4.8</v>
      </c>
      <c r="D33" s="20"/>
      <c r="E33" s="34"/>
      <c r="F33" s="34"/>
      <c r="G33" s="34"/>
      <c r="H33" s="34"/>
      <c r="I33" s="75"/>
      <c r="J33" s="75"/>
      <c r="K33" s="75"/>
      <c r="L33" s="75"/>
      <c r="M33" s="75"/>
      <c r="N33" s="75"/>
      <c r="O33" s="75"/>
      <c r="P33" s="75"/>
    </row>
    <row r="34" spans="1:16" ht="15.75" x14ac:dyDescent="0.25">
      <c r="A34" s="69" t="s">
        <v>45</v>
      </c>
      <c r="B34" s="20">
        <v>10</v>
      </c>
      <c r="C34" s="20">
        <v>10</v>
      </c>
      <c r="D34" s="20"/>
      <c r="E34" s="34"/>
      <c r="F34" s="34"/>
      <c r="G34" s="34"/>
      <c r="H34" s="34"/>
      <c r="I34" s="84"/>
      <c r="J34" s="84"/>
      <c r="K34" s="84"/>
      <c r="L34" s="84"/>
      <c r="M34" s="84"/>
      <c r="N34" s="84"/>
      <c r="O34" s="84"/>
      <c r="P34" s="84"/>
    </row>
    <row r="35" spans="1:16" ht="15.75" x14ac:dyDescent="0.25">
      <c r="A35" s="69" t="s">
        <v>39</v>
      </c>
      <c r="B35" s="20">
        <v>50</v>
      </c>
      <c r="C35" s="20">
        <v>50</v>
      </c>
      <c r="D35" s="53"/>
      <c r="E35" s="34"/>
      <c r="F35" s="34"/>
      <c r="G35" s="34"/>
      <c r="H35" s="34"/>
      <c r="I35" s="84"/>
      <c r="J35" s="84"/>
      <c r="K35" s="84"/>
      <c r="L35" s="84"/>
      <c r="M35" s="84"/>
      <c r="N35" s="84"/>
      <c r="O35" s="84"/>
      <c r="P35" s="84"/>
    </row>
    <row r="36" spans="1:16" x14ac:dyDescent="0.25">
      <c r="A36" s="182" t="s">
        <v>63</v>
      </c>
      <c r="B36" s="182"/>
      <c r="C36" s="182"/>
      <c r="D36" s="11">
        <v>180</v>
      </c>
      <c r="E36" s="12">
        <v>5.8</v>
      </c>
      <c r="F36" s="12">
        <v>3.6</v>
      </c>
      <c r="G36" s="12">
        <v>44</v>
      </c>
      <c r="H36" s="27">
        <f>E36*4+F36*9+G36*4</f>
        <v>231.6</v>
      </c>
      <c r="I36" s="21">
        <v>0</v>
      </c>
      <c r="J36" s="21">
        <v>0.06</v>
      </c>
      <c r="K36" s="21">
        <v>0.12</v>
      </c>
      <c r="L36" s="21">
        <v>0.97</v>
      </c>
      <c r="M36" s="21">
        <v>21.91</v>
      </c>
      <c r="N36" s="21">
        <v>58.29</v>
      </c>
      <c r="O36" s="21">
        <v>8.2200000000000006</v>
      </c>
      <c r="P36" s="21">
        <v>0.85</v>
      </c>
    </row>
    <row r="37" spans="1:16" x14ac:dyDescent="0.25">
      <c r="A37" s="69" t="s">
        <v>35</v>
      </c>
      <c r="B37" s="18">
        <v>61</v>
      </c>
      <c r="C37" s="18">
        <v>61</v>
      </c>
      <c r="D37" s="20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5">
      <c r="A38" s="25" t="s">
        <v>21</v>
      </c>
      <c r="B38" s="17">
        <v>5</v>
      </c>
      <c r="C38" s="17">
        <v>5</v>
      </c>
      <c r="D38" s="20"/>
      <c r="E38" s="8"/>
      <c r="F38" s="8"/>
      <c r="G38" s="8"/>
      <c r="H38" s="17"/>
      <c r="I38" s="23"/>
      <c r="J38" s="23"/>
      <c r="K38" s="23"/>
      <c r="L38" s="23"/>
      <c r="M38" s="23"/>
      <c r="N38" s="23"/>
      <c r="O38" s="23"/>
      <c r="P38" s="23"/>
    </row>
    <row r="39" spans="1:16" x14ac:dyDescent="0.25">
      <c r="A39" s="182" t="s">
        <v>146</v>
      </c>
      <c r="B39" s="182"/>
      <c r="C39" s="182"/>
      <c r="D39" s="11">
        <v>200</v>
      </c>
      <c r="E39" s="21">
        <v>0.2</v>
      </c>
      <c r="F39" s="21">
        <v>0</v>
      </c>
      <c r="G39" s="21">
        <v>15</v>
      </c>
      <c r="H39" s="21">
        <f>G39*4+F39*9+E39*4</f>
        <v>60.8</v>
      </c>
      <c r="I39" s="21">
        <v>0</v>
      </c>
      <c r="J39" s="21">
        <v>0</v>
      </c>
      <c r="K39" s="21">
        <v>0</v>
      </c>
      <c r="L39" s="21">
        <v>0</v>
      </c>
      <c r="M39" s="21">
        <v>0.2</v>
      </c>
      <c r="N39" s="21">
        <v>0</v>
      </c>
      <c r="O39" s="21">
        <v>0</v>
      </c>
      <c r="P39" s="21">
        <v>0.02</v>
      </c>
    </row>
    <row r="40" spans="1:16" x14ac:dyDescent="0.25">
      <c r="A40" s="25" t="s">
        <v>147</v>
      </c>
      <c r="B40" s="34">
        <v>0.5</v>
      </c>
      <c r="C40" s="34">
        <v>0.5</v>
      </c>
      <c r="D40" s="20"/>
      <c r="E40" s="61"/>
      <c r="F40" s="61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x14ac:dyDescent="0.25">
      <c r="A41" s="6" t="s">
        <v>148</v>
      </c>
      <c r="B41" s="20">
        <v>15</v>
      </c>
      <c r="C41" s="20">
        <v>15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x14ac:dyDescent="0.25">
      <c r="A42" s="192" t="s">
        <v>34</v>
      </c>
      <c r="B42" s="193"/>
      <c r="C42" s="194"/>
      <c r="D42" s="11">
        <v>30</v>
      </c>
      <c r="E42" s="12">
        <v>1.41</v>
      </c>
      <c r="F42" s="12">
        <v>0.3</v>
      </c>
      <c r="G42" s="12">
        <v>13.11</v>
      </c>
      <c r="H42" s="27">
        <v>60.780000000000008</v>
      </c>
      <c r="I42" s="12">
        <v>0</v>
      </c>
      <c r="J42" s="12">
        <v>2.4E-2</v>
      </c>
      <c r="K42" s="12">
        <v>0</v>
      </c>
      <c r="L42" s="12">
        <v>0</v>
      </c>
      <c r="M42" s="12">
        <v>5.4</v>
      </c>
      <c r="N42" s="12">
        <v>26.1</v>
      </c>
      <c r="O42" s="12">
        <v>5.7</v>
      </c>
      <c r="P42" s="12">
        <v>0.84000000000000008</v>
      </c>
    </row>
    <row r="43" spans="1:16" x14ac:dyDescent="0.25">
      <c r="A43" s="182" t="s">
        <v>54</v>
      </c>
      <c r="B43" s="182"/>
      <c r="C43" s="182"/>
      <c r="D43" s="11">
        <v>30</v>
      </c>
      <c r="E43" s="12">
        <v>2.5</v>
      </c>
      <c r="F43" s="12">
        <v>0.4</v>
      </c>
      <c r="G43" s="12">
        <v>10.8</v>
      </c>
      <c r="H43" s="27">
        <v>57</v>
      </c>
      <c r="I43" s="12">
        <v>0</v>
      </c>
      <c r="J43" s="12">
        <v>0.13800000000000001</v>
      </c>
      <c r="K43" s="12">
        <v>0</v>
      </c>
      <c r="L43" s="12">
        <v>0</v>
      </c>
      <c r="M43" s="12">
        <v>9.9</v>
      </c>
      <c r="N43" s="12">
        <v>65.400000000000006</v>
      </c>
      <c r="O43" s="12">
        <v>17.600000000000001</v>
      </c>
      <c r="P43" s="12">
        <v>1.2</v>
      </c>
    </row>
    <row r="44" spans="1:16" x14ac:dyDescent="0.25">
      <c r="A44" s="183" t="s">
        <v>55</v>
      </c>
      <c r="B44" s="183"/>
      <c r="C44" s="183"/>
      <c r="D44" s="11">
        <v>30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ht="21" x14ac:dyDescent="0.25">
      <c r="A45" s="174" t="s">
        <v>38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</row>
    <row r="46" spans="1:16" ht="21" customHeight="1" x14ac:dyDescent="0.25">
      <c r="A46" s="175" t="s">
        <v>1</v>
      </c>
      <c r="B46" s="176" t="s">
        <v>2</v>
      </c>
      <c r="C46" s="176" t="s">
        <v>3</v>
      </c>
      <c r="D46" s="177" t="s">
        <v>4</v>
      </c>
      <c r="E46" s="178"/>
      <c r="F46" s="178"/>
      <c r="G46" s="178"/>
      <c r="H46" s="179"/>
      <c r="I46" s="180" t="s">
        <v>5</v>
      </c>
      <c r="J46" s="180"/>
      <c r="K46" s="180"/>
      <c r="L46" s="180"/>
      <c r="M46" s="180" t="s">
        <v>6</v>
      </c>
      <c r="N46" s="180"/>
      <c r="O46" s="180"/>
      <c r="P46" s="180"/>
    </row>
    <row r="47" spans="1:16" ht="16.5" x14ac:dyDescent="0.25">
      <c r="A47" s="175"/>
      <c r="B47" s="176"/>
      <c r="C47" s="176"/>
      <c r="D47" s="1" t="s">
        <v>7</v>
      </c>
      <c r="E47" s="2" t="s">
        <v>8</v>
      </c>
      <c r="F47" s="2" t="s">
        <v>9</v>
      </c>
      <c r="G47" s="2" t="s">
        <v>10</v>
      </c>
      <c r="H47" s="3" t="s">
        <v>11</v>
      </c>
      <c r="I47" s="14" t="s">
        <v>12</v>
      </c>
      <c r="J47" s="15" t="s">
        <v>13</v>
      </c>
      <c r="K47" s="15" t="s">
        <v>14</v>
      </c>
      <c r="L47" s="15" t="s">
        <v>15</v>
      </c>
      <c r="M47" s="15" t="s">
        <v>16</v>
      </c>
      <c r="N47" s="15" t="s">
        <v>17</v>
      </c>
      <c r="O47" s="15" t="s">
        <v>18</v>
      </c>
      <c r="P47" s="14" t="s">
        <v>19</v>
      </c>
    </row>
    <row r="48" spans="1:16" ht="22.5" x14ac:dyDescent="0.45">
      <c r="A48" s="184" t="s">
        <v>76</v>
      </c>
      <c r="B48" s="185"/>
      <c r="C48" s="185"/>
      <c r="D48" s="185"/>
      <c r="E48" s="70">
        <f>E49+E61+E71+E77+E80+E82</f>
        <v>29.81</v>
      </c>
      <c r="F48" s="70">
        <f>F49+F61+F71+F77+F80+F82</f>
        <v>24.4</v>
      </c>
      <c r="G48" s="70">
        <f>G49+G61+G71+G77+G80+G82</f>
        <v>103.85000000000001</v>
      </c>
      <c r="H48" s="70">
        <f>H49+H61+H71+H77+H80+H82</f>
        <v>754.2399999999999</v>
      </c>
      <c r="I48" s="70">
        <f t="shared" ref="I48:P48" si="1">I49+I61+I71+I77+I80+I82</f>
        <v>38.068888888888885</v>
      </c>
      <c r="J48" s="70">
        <f t="shared" si="1"/>
        <v>0.3394385964912281</v>
      </c>
      <c r="K48" s="70">
        <f t="shared" si="1"/>
        <v>0.05</v>
      </c>
      <c r="L48" s="70">
        <f t="shared" si="1"/>
        <v>0.84678362573099419</v>
      </c>
      <c r="M48" s="70">
        <f t="shared" si="1"/>
        <v>91.568421052631578</v>
      </c>
      <c r="N48" s="70">
        <f t="shared" si="1"/>
        <v>338.72578947368419</v>
      </c>
      <c r="O48" s="166">
        <f t="shared" si="1"/>
        <v>71.01444444444445</v>
      </c>
      <c r="P48" s="70">
        <f t="shared" si="1"/>
        <v>3.7315204678362575</v>
      </c>
    </row>
    <row r="49" spans="1:16" ht="31.5" customHeight="1" x14ac:dyDescent="0.25">
      <c r="A49" s="189" t="s">
        <v>157</v>
      </c>
      <c r="B49" s="190"/>
      <c r="C49" s="190"/>
      <c r="D49" s="11" t="s">
        <v>77</v>
      </c>
      <c r="E49" s="12">
        <v>5.4</v>
      </c>
      <c r="F49" s="12">
        <v>5.7</v>
      </c>
      <c r="G49" s="12">
        <v>17.2</v>
      </c>
      <c r="H49" s="27">
        <f>E49*4+F49*9+G49*4</f>
        <v>141.69999999999999</v>
      </c>
      <c r="I49" s="12">
        <v>9.9499999999999993</v>
      </c>
      <c r="J49" s="12">
        <v>0.24</v>
      </c>
      <c r="K49" s="12">
        <v>0</v>
      </c>
      <c r="L49" s="12">
        <v>0.2</v>
      </c>
      <c r="M49" s="12">
        <v>35</v>
      </c>
      <c r="N49" s="12">
        <v>47.3</v>
      </c>
      <c r="O49" s="12">
        <v>19</v>
      </c>
      <c r="P49" s="12">
        <v>0.9</v>
      </c>
    </row>
    <row r="50" spans="1:16" x14ac:dyDescent="0.25">
      <c r="A50" s="39" t="s">
        <v>145</v>
      </c>
      <c r="B50" s="50">
        <f>C50*1.36</f>
        <v>21.76</v>
      </c>
      <c r="C50" s="43">
        <v>16</v>
      </c>
      <c r="D50" s="79"/>
      <c r="E50" s="91"/>
      <c r="F50" s="62"/>
      <c r="G50" s="92"/>
      <c r="H50" s="93"/>
      <c r="I50" s="93"/>
      <c r="J50" s="93"/>
      <c r="K50" s="93"/>
      <c r="L50" s="93"/>
      <c r="M50" s="93"/>
      <c r="N50" s="93"/>
      <c r="O50" s="93"/>
      <c r="P50" s="93"/>
    </row>
    <row r="51" spans="1:16" ht="25.5" x14ac:dyDescent="0.25">
      <c r="A51" s="7" t="s">
        <v>78</v>
      </c>
      <c r="B51" s="20">
        <v>10</v>
      </c>
      <c r="C51" s="20">
        <v>10</v>
      </c>
      <c r="D51" s="20"/>
      <c r="E51" s="12"/>
      <c r="F51" s="12"/>
      <c r="G51" s="12"/>
      <c r="H51" s="27"/>
      <c r="I51" s="27"/>
      <c r="J51" s="27"/>
      <c r="K51" s="27"/>
      <c r="L51" s="27"/>
      <c r="M51" s="27"/>
      <c r="N51" s="27"/>
      <c r="O51" s="27"/>
      <c r="P51" s="27"/>
    </row>
    <row r="52" spans="1:16" ht="29.25" customHeight="1" x14ac:dyDescent="0.25">
      <c r="A52" s="6" t="s">
        <v>26</v>
      </c>
      <c r="B52" s="18">
        <f>C52*1.33</f>
        <v>33.25</v>
      </c>
      <c r="C52" s="18">
        <v>25</v>
      </c>
      <c r="D52" s="20"/>
      <c r="E52" s="34"/>
      <c r="F52" s="69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5">
      <c r="A53" s="6" t="s">
        <v>27</v>
      </c>
      <c r="B53" s="18">
        <f>C53*1.43</f>
        <v>35.75</v>
      </c>
      <c r="C53" s="18">
        <v>25</v>
      </c>
      <c r="D53" s="20"/>
      <c r="E53" s="34"/>
      <c r="F53" s="69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5">
      <c r="A54" s="26" t="s">
        <v>28</v>
      </c>
      <c r="B54" s="52">
        <f>C54*1.54</f>
        <v>38.5</v>
      </c>
      <c r="C54" s="18">
        <v>25</v>
      </c>
      <c r="D54" s="53"/>
      <c r="E54" s="22"/>
      <c r="F54" s="68"/>
      <c r="G54" s="52"/>
      <c r="H54" s="52"/>
      <c r="I54" s="52"/>
      <c r="J54" s="52"/>
      <c r="K54" s="52"/>
      <c r="L54" s="52"/>
      <c r="M54" s="52"/>
      <c r="N54" s="52"/>
      <c r="O54" s="52"/>
      <c r="P54" s="52"/>
    </row>
    <row r="55" spans="1:16" x14ac:dyDescent="0.25">
      <c r="A55" s="26" t="s">
        <v>29</v>
      </c>
      <c r="B55" s="52">
        <f>C55*1.67</f>
        <v>41.75</v>
      </c>
      <c r="C55" s="18">
        <v>25</v>
      </c>
      <c r="D55" s="53"/>
      <c r="E55" s="22"/>
      <c r="F55" s="68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16" ht="30.75" customHeight="1" x14ac:dyDescent="0.25">
      <c r="A56" s="6" t="s">
        <v>79</v>
      </c>
      <c r="B56" s="18">
        <f>C56*1.25</f>
        <v>37.5</v>
      </c>
      <c r="C56" s="18">
        <v>30</v>
      </c>
      <c r="D56" s="77"/>
      <c r="E56" s="78"/>
      <c r="F56" s="34"/>
      <c r="G56" s="34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5">
      <c r="A57" s="25" t="s">
        <v>62</v>
      </c>
      <c r="B57" s="34">
        <f>C57*1.25</f>
        <v>12.5</v>
      </c>
      <c r="C57" s="18">
        <v>10</v>
      </c>
      <c r="D57" s="20"/>
      <c r="E57" s="34"/>
      <c r="F57" s="69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5">
      <c r="A58" s="6" t="s">
        <v>25</v>
      </c>
      <c r="B58" s="34">
        <f>C58*1.33</f>
        <v>13.3</v>
      </c>
      <c r="C58" s="18">
        <v>10</v>
      </c>
      <c r="D58" s="20"/>
      <c r="E58" s="34"/>
      <c r="F58" s="69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5">
      <c r="A59" s="6" t="s">
        <v>30</v>
      </c>
      <c r="B59" s="18">
        <f>C59*1.19</f>
        <v>11.899999999999999</v>
      </c>
      <c r="C59" s="18">
        <v>10</v>
      </c>
      <c r="D59" s="20"/>
      <c r="E59" s="34"/>
      <c r="F59" s="69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5">
      <c r="A60" s="6" t="s">
        <v>21</v>
      </c>
      <c r="B60" s="18">
        <v>4</v>
      </c>
      <c r="C60" s="18">
        <v>4</v>
      </c>
      <c r="D60" s="20"/>
      <c r="E60" s="34"/>
      <c r="F60" s="25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25">
      <c r="A61" s="191" t="s">
        <v>80</v>
      </c>
      <c r="B61" s="191"/>
      <c r="C61" s="191"/>
      <c r="D61" s="11">
        <v>100</v>
      </c>
      <c r="E61" s="12">
        <v>18.100000000000001</v>
      </c>
      <c r="F61" s="12">
        <v>14.7</v>
      </c>
      <c r="G61" s="12">
        <v>17</v>
      </c>
      <c r="H61" s="27">
        <f>E61*4+F61*9+G61*4</f>
        <v>272.7</v>
      </c>
      <c r="I61" s="21">
        <v>0.88888888888888884</v>
      </c>
      <c r="J61" s="21">
        <v>3.3333333333333326E-2</v>
      </c>
      <c r="K61" s="21">
        <v>0</v>
      </c>
      <c r="L61" s="21">
        <v>0.28888888888888886</v>
      </c>
      <c r="M61" s="21">
        <v>22.000000000000004</v>
      </c>
      <c r="N61" s="158">
        <v>155.9</v>
      </c>
      <c r="O61" s="21">
        <v>12.944444444444445</v>
      </c>
      <c r="P61" s="21">
        <v>0.88888888888888884</v>
      </c>
    </row>
    <row r="62" spans="1:16" x14ac:dyDescent="0.25">
      <c r="A62" s="82" t="s">
        <v>23</v>
      </c>
      <c r="B62" s="50">
        <f>C62*1.36</f>
        <v>100.64</v>
      </c>
      <c r="C62" s="18">
        <v>74</v>
      </c>
      <c r="D62" s="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x14ac:dyDescent="0.25">
      <c r="A63" s="82" t="s">
        <v>24</v>
      </c>
      <c r="B63" s="50">
        <f>C63*1.18</f>
        <v>87.32</v>
      </c>
      <c r="C63" s="20">
        <v>74</v>
      </c>
      <c r="D63" s="9"/>
      <c r="E63" s="8"/>
      <c r="F63" s="8"/>
      <c r="G63" s="8"/>
      <c r="H63" s="9"/>
      <c r="I63" s="23"/>
      <c r="J63" s="23"/>
      <c r="K63" s="23"/>
      <c r="L63" s="23"/>
      <c r="M63" s="23"/>
      <c r="N63" s="23"/>
      <c r="O63" s="23"/>
      <c r="P63" s="23"/>
    </row>
    <row r="64" spans="1:16" ht="25.5" x14ac:dyDescent="0.25">
      <c r="A64" s="39" t="s">
        <v>81</v>
      </c>
      <c r="B64" s="50">
        <f>C63</f>
        <v>74</v>
      </c>
      <c r="C64" s="20">
        <v>74</v>
      </c>
      <c r="D64" s="77"/>
      <c r="E64" s="78"/>
      <c r="F64" s="78"/>
      <c r="G64" s="78"/>
      <c r="H64" s="77"/>
      <c r="I64" s="21"/>
      <c r="J64" s="21"/>
      <c r="K64" s="21"/>
      <c r="L64" s="21"/>
      <c r="M64" s="21"/>
      <c r="N64" s="21"/>
      <c r="O64" s="21"/>
      <c r="P64" s="21"/>
    </row>
    <row r="65" spans="1:16" x14ac:dyDescent="0.25">
      <c r="A65" s="94" t="s">
        <v>20</v>
      </c>
      <c r="B65" s="95">
        <v>18</v>
      </c>
      <c r="C65" s="95">
        <v>18</v>
      </c>
      <c r="D65" s="9"/>
      <c r="E65" s="8"/>
      <c r="F65" s="8"/>
      <c r="G65" s="8"/>
      <c r="H65" s="9"/>
      <c r="I65" s="98"/>
      <c r="J65" s="98"/>
      <c r="K65" s="98"/>
      <c r="L65" s="98"/>
      <c r="M65" s="98"/>
      <c r="N65" s="98"/>
      <c r="O65" s="98"/>
      <c r="P65" s="98"/>
    </row>
    <row r="66" spans="1:16" x14ac:dyDescent="0.25">
      <c r="A66" s="69" t="s">
        <v>36</v>
      </c>
      <c r="B66" s="9">
        <v>14</v>
      </c>
      <c r="C66" s="17">
        <v>14</v>
      </c>
      <c r="D66" s="9"/>
      <c r="E66" s="8"/>
      <c r="F66" s="8"/>
      <c r="G66" s="8"/>
      <c r="H66" s="9"/>
      <c r="I66" s="98"/>
      <c r="J66" s="98"/>
      <c r="K66" s="98"/>
      <c r="L66" s="98"/>
      <c r="M66" s="98"/>
      <c r="N66" s="98"/>
      <c r="O66" s="98"/>
      <c r="P66" s="98"/>
    </row>
    <row r="67" spans="1:16" x14ac:dyDescent="0.25">
      <c r="A67" s="58" t="s">
        <v>30</v>
      </c>
      <c r="B67" s="43">
        <f>C67*1.19</f>
        <v>5.9499999999999993</v>
      </c>
      <c r="C67" s="96">
        <v>5</v>
      </c>
      <c r="D67" s="9"/>
      <c r="E67" s="8"/>
      <c r="F67" s="8"/>
      <c r="G67" s="8"/>
      <c r="H67" s="9"/>
      <c r="I67" s="98"/>
      <c r="J67" s="98"/>
      <c r="K67" s="98"/>
      <c r="L67" s="98"/>
      <c r="M67" s="98"/>
      <c r="N67" s="98"/>
      <c r="O67" s="98"/>
      <c r="P67" s="98"/>
    </row>
    <row r="68" spans="1:16" x14ac:dyDescent="0.25">
      <c r="A68" s="25" t="s">
        <v>52</v>
      </c>
      <c r="B68" s="18">
        <v>5</v>
      </c>
      <c r="C68" s="18">
        <v>5</v>
      </c>
      <c r="D68" s="9"/>
      <c r="E68" s="34"/>
      <c r="F68" s="8"/>
      <c r="G68" s="8"/>
      <c r="H68" s="9"/>
      <c r="I68" s="98"/>
      <c r="J68" s="98"/>
      <c r="K68" s="98"/>
      <c r="L68" s="98"/>
      <c r="M68" s="98"/>
      <c r="N68" s="98"/>
      <c r="O68" s="98"/>
      <c r="P68" s="98"/>
    </row>
    <row r="69" spans="1:16" x14ac:dyDescent="0.25">
      <c r="A69" s="24" t="s">
        <v>61</v>
      </c>
      <c r="B69" s="67">
        <v>6</v>
      </c>
      <c r="C69" s="67">
        <v>6</v>
      </c>
      <c r="D69" s="9"/>
      <c r="E69" s="34"/>
      <c r="F69" s="8"/>
      <c r="G69" s="8"/>
      <c r="H69" s="9"/>
      <c r="I69" s="98"/>
      <c r="J69" s="98"/>
      <c r="K69" s="98"/>
      <c r="L69" s="98"/>
      <c r="M69" s="98"/>
      <c r="N69" s="98"/>
      <c r="O69" s="98"/>
      <c r="P69" s="98"/>
    </row>
    <row r="70" spans="1:16" x14ac:dyDescent="0.25">
      <c r="A70" s="58" t="s">
        <v>33</v>
      </c>
      <c r="B70" s="43">
        <v>2</v>
      </c>
      <c r="C70" s="96">
        <v>2</v>
      </c>
      <c r="D70" s="9"/>
      <c r="E70" s="8"/>
      <c r="F70" s="8"/>
      <c r="G70" s="8"/>
      <c r="H70" s="9"/>
      <c r="I70" s="98"/>
      <c r="J70" s="98"/>
      <c r="K70" s="98"/>
      <c r="L70" s="98"/>
      <c r="M70" s="98"/>
      <c r="N70" s="98"/>
      <c r="O70" s="98"/>
      <c r="P70" s="98"/>
    </row>
    <row r="71" spans="1:16" ht="27.75" customHeight="1" x14ac:dyDescent="0.25">
      <c r="A71" s="191" t="s">
        <v>82</v>
      </c>
      <c r="B71" s="191"/>
      <c r="C71" s="191"/>
      <c r="D71" s="11">
        <v>180</v>
      </c>
      <c r="E71" s="62">
        <v>4.2</v>
      </c>
      <c r="F71" s="62">
        <v>3.7</v>
      </c>
      <c r="G71" s="62">
        <v>32.64</v>
      </c>
      <c r="H71" s="27">
        <f>E71*4+F71*9+G71*4</f>
        <v>180.66000000000003</v>
      </c>
      <c r="I71" s="99">
        <v>27</v>
      </c>
      <c r="J71" s="12">
        <v>4.2105263157894743E-2</v>
      </c>
      <c r="K71" s="99">
        <v>0.05</v>
      </c>
      <c r="L71" s="62">
        <v>0.35789473684210532</v>
      </c>
      <c r="M71" s="62">
        <v>6.1684210526315795</v>
      </c>
      <c r="N71" s="62">
        <v>92.715789473684225</v>
      </c>
      <c r="O71" s="62">
        <v>31</v>
      </c>
      <c r="P71" s="62">
        <v>0.65263157894736845</v>
      </c>
    </row>
    <row r="72" spans="1:16" x14ac:dyDescent="0.25">
      <c r="A72" s="44" t="s">
        <v>42</v>
      </c>
      <c r="B72" s="31">
        <v>39</v>
      </c>
      <c r="C72" s="31">
        <v>39</v>
      </c>
      <c r="D72" s="9"/>
      <c r="E72" s="28"/>
      <c r="F72" s="28"/>
      <c r="G72" s="28"/>
      <c r="H72" s="28"/>
      <c r="I72" s="28"/>
      <c r="J72" s="8"/>
      <c r="K72" s="28"/>
      <c r="L72" s="28"/>
      <c r="M72" s="28"/>
      <c r="N72" s="28"/>
      <c r="O72" s="28"/>
      <c r="P72" s="28"/>
    </row>
    <row r="73" spans="1:16" x14ac:dyDescent="0.25">
      <c r="A73" s="44" t="s">
        <v>83</v>
      </c>
      <c r="B73" s="31">
        <f>C73*1.67</f>
        <v>91.85</v>
      </c>
      <c r="C73" s="13">
        <v>55</v>
      </c>
      <c r="D73" s="9"/>
      <c r="E73" s="62"/>
      <c r="F73" s="62"/>
      <c r="G73" s="62"/>
      <c r="H73" s="27"/>
      <c r="I73" s="99"/>
      <c r="J73" s="21"/>
      <c r="K73" s="21"/>
      <c r="L73" s="21"/>
      <c r="M73" s="21"/>
      <c r="N73" s="21"/>
      <c r="O73" s="21"/>
      <c r="P73" s="21"/>
    </row>
    <row r="74" spans="1:16" x14ac:dyDescent="0.25">
      <c r="A74" s="44" t="s">
        <v>84</v>
      </c>
      <c r="B74" s="31">
        <f>C74*1.25</f>
        <v>26.25</v>
      </c>
      <c r="C74" s="31">
        <v>21</v>
      </c>
      <c r="D74" s="9"/>
      <c r="E74" s="13"/>
      <c r="F74" s="25"/>
      <c r="G74" s="9"/>
      <c r="H74" s="17"/>
      <c r="I74" s="23"/>
      <c r="J74" s="23"/>
      <c r="K74" s="23"/>
      <c r="L74" s="23"/>
      <c r="M74" s="23"/>
      <c r="N74" s="23"/>
      <c r="O74" s="23"/>
      <c r="P74" s="23"/>
    </row>
    <row r="75" spans="1:16" x14ac:dyDescent="0.25">
      <c r="A75" s="44" t="s">
        <v>25</v>
      </c>
      <c r="B75" s="31">
        <f>C75*1.33</f>
        <v>27.93</v>
      </c>
      <c r="C75" s="31">
        <v>21</v>
      </c>
      <c r="D75" s="9"/>
      <c r="E75" s="13"/>
      <c r="F75" s="25"/>
      <c r="G75" s="9"/>
      <c r="H75" s="17"/>
      <c r="I75" s="23"/>
      <c r="J75" s="23"/>
      <c r="K75" s="23"/>
      <c r="L75" s="23"/>
      <c r="M75" s="23"/>
      <c r="N75" s="23"/>
      <c r="O75" s="23"/>
      <c r="P75" s="23"/>
    </row>
    <row r="76" spans="1:16" x14ac:dyDescent="0.25">
      <c r="A76" s="97" t="s">
        <v>21</v>
      </c>
      <c r="B76" s="31">
        <v>5</v>
      </c>
      <c r="C76" s="31">
        <v>5</v>
      </c>
      <c r="D76" s="9"/>
      <c r="E76" s="28"/>
      <c r="F76" s="28"/>
      <c r="G76" s="28"/>
      <c r="H76" s="28"/>
      <c r="I76" s="28"/>
      <c r="J76" s="8"/>
      <c r="K76" s="28"/>
      <c r="L76" s="28"/>
      <c r="M76" s="28"/>
      <c r="N76" s="28"/>
      <c r="O76" s="28"/>
      <c r="P76" s="28"/>
    </row>
    <row r="77" spans="1:16" x14ac:dyDescent="0.25">
      <c r="A77" s="203" t="s">
        <v>85</v>
      </c>
      <c r="B77" s="203"/>
      <c r="C77" s="203"/>
      <c r="D77" s="48">
        <v>200</v>
      </c>
      <c r="E77" s="49">
        <v>0.7</v>
      </c>
      <c r="F77" s="49">
        <v>0</v>
      </c>
      <c r="G77" s="49">
        <v>23.9</v>
      </c>
      <c r="H77" s="27">
        <f>E77*4+F77*9+G77*4</f>
        <v>98.399999999999991</v>
      </c>
      <c r="I77" s="21">
        <v>0.23</v>
      </c>
      <c r="J77" s="21">
        <v>0</v>
      </c>
      <c r="K77" s="21">
        <v>0</v>
      </c>
      <c r="L77" s="21">
        <v>0</v>
      </c>
      <c r="M77" s="21">
        <v>23</v>
      </c>
      <c r="N77" s="21">
        <v>16.71</v>
      </c>
      <c r="O77" s="21">
        <v>2.37</v>
      </c>
      <c r="P77" s="21">
        <v>0.45</v>
      </c>
    </row>
    <row r="78" spans="1:16" x14ac:dyDescent="0.25">
      <c r="A78" s="25" t="s">
        <v>86</v>
      </c>
      <c r="B78" s="9">
        <v>20.3</v>
      </c>
      <c r="C78" s="9">
        <v>20</v>
      </c>
      <c r="D78" s="9"/>
      <c r="E78" s="8"/>
      <c r="F78" s="8"/>
      <c r="G78" s="8"/>
      <c r="H78" s="9"/>
      <c r="I78" s="47"/>
      <c r="J78" s="47"/>
      <c r="K78" s="47"/>
      <c r="L78" s="47"/>
      <c r="M78" s="47"/>
      <c r="N78" s="47"/>
      <c r="O78" s="47"/>
      <c r="P78" s="47"/>
    </row>
    <row r="79" spans="1:16" x14ac:dyDescent="0.25">
      <c r="A79" s="69" t="s">
        <v>32</v>
      </c>
      <c r="B79" s="20">
        <v>15</v>
      </c>
      <c r="C79" s="20">
        <v>15</v>
      </c>
      <c r="D79" s="20"/>
      <c r="E79" s="34"/>
      <c r="F79" s="34"/>
      <c r="G79" s="34"/>
      <c r="H79" s="20"/>
      <c r="I79" s="61"/>
      <c r="J79" s="61"/>
      <c r="K79" s="61"/>
      <c r="L79" s="61"/>
      <c r="M79" s="61"/>
      <c r="N79" s="61"/>
      <c r="O79" s="61"/>
      <c r="P79" s="61"/>
    </row>
    <row r="80" spans="1:16" x14ac:dyDescent="0.25">
      <c r="A80" s="192" t="s">
        <v>34</v>
      </c>
      <c r="B80" s="193"/>
      <c r="C80" s="194"/>
      <c r="D80" s="11">
        <v>30</v>
      </c>
      <c r="E80" s="12">
        <v>1.41</v>
      </c>
      <c r="F80" s="12">
        <v>0.3</v>
      </c>
      <c r="G80" s="12">
        <v>13.11</v>
      </c>
      <c r="H80" s="27">
        <v>60.780000000000008</v>
      </c>
      <c r="I80" s="12">
        <v>0</v>
      </c>
      <c r="J80" s="12">
        <v>2.4E-2</v>
      </c>
      <c r="K80" s="12">
        <v>0</v>
      </c>
      <c r="L80" s="12">
        <v>0</v>
      </c>
      <c r="M80" s="12">
        <v>5.4</v>
      </c>
      <c r="N80" s="12">
        <v>26.1</v>
      </c>
      <c r="O80" s="12">
        <v>5.7</v>
      </c>
      <c r="P80" s="12">
        <v>0.84000000000000008</v>
      </c>
    </row>
    <row r="81" spans="1:16" x14ac:dyDescent="0.25">
      <c r="A81" s="182" t="s">
        <v>54</v>
      </c>
      <c r="B81" s="182"/>
      <c r="C81" s="182"/>
      <c r="D81" s="11">
        <v>30</v>
      </c>
      <c r="E81" s="12">
        <v>2.5</v>
      </c>
      <c r="F81" s="12">
        <v>0.4</v>
      </c>
      <c r="G81" s="12">
        <v>10.8</v>
      </c>
      <c r="H81" s="27">
        <v>57</v>
      </c>
      <c r="I81" s="12">
        <v>0</v>
      </c>
      <c r="J81" s="12">
        <v>0.13800000000000001</v>
      </c>
      <c r="K81" s="12">
        <v>0</v>
      </c>
      <c r="L81" s="12">
        <v>0</v>
      </c>
      <c r="M81" s="12">
        <v>9.9</v>
      </c>
      <c r="N81" s="12">
        <v>65.400000000000006</v>
      </c>
      <c r="O81" s="12">
        <v>17.600000000000001</v>
      </c>
      <c r="P81" s="12">
        <v>1.2</v>
      </c>
    </row>
    <row r="82" spans="1:16" x14ac:dyDescent="0.25">
      <c r="A82" s="183" t="s">
        <v>55</v>
      </c>
      <c r="B82" s="183"/>
      <c r="C82" s="183"/>
      <c r="D82" s="11">
        <v>30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 ht="21" x14ac:dyDescent="0.25">
      <c r="A83" s="174" t="s">
        <v>41</v>
      </c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</row>
    <row r="84" spans="1:16" x14ac:dyDescent="0.25">
      <c r="A84" s="175" t="s">
        <v>1</v>
      </c>
      <c r="B84" s="176" t="s">
        <v>2</v>
      </c>
      <c r="C84" s="176" t="s">
        <v>3</v>
      </c>
      <c r="D84" s="177" t="s">
        <v>4</v>
      </c>
      <c r="E84" s="178"/>
      <c r="F84" s="178"/>
      <c r="G84" s="178"/>
      <c r="H84" s="179"/>
      <c r="I84" s="181" t="s">
        <v>5</v>
      </c>
      <c r="J84" s="181"/>
      <c r="K84" s="181"/>
      <c r="L84" s="181"/>
      <c r="M84" s="181" t="s">
        <v>6</v>
      </c>
      <c r="N84" s="181"/>
      <c r="O84" s="181"/>
      <c r="P84" s="181"/>
    </row>
    <row r="85" spans="1:16" ht="16.5" x14ac:dyDescent="0.25">
      <c r="A85" s="175"/>
      <c r="B85" s="176"/>
      <c r="C85" s="176"/>
      <c r="D85" s="1" t="s">
        <v>7</v>
      </c>
      <c r="E85" s="2" t="s">
        <v>8</v>
      </c>
      <c r="F85" s="2" t="s">
        <v>9</v>
      </c>
      <c r="G85" s="2" t="s">
        <v>10</v>
      </c>
      <c r="H85" s="3" t="s">
        <v>11</v>
      </c>
      <c r="I85" s="4" t="s">
        <v>12</v>
      </c>
      <c r="J85" s="5" t="s">
        <v>13</v>
      </c>
      <c r="K85" s="5" t="s">
        <v>14</v>
      </c>
      <c r="L85" s="5" t="s">
        <v>15</v>
      </c>
      <c r="M85" s="5" t="s">
        <v>16</v>
      </c>
      <c r="N85" s="5" t="s">
        <v>17</v>
      </c>
      <c r="O85" s="5" t="s">
        <v>18</v>
      </c>
      <c r="P85" s="4" t="s">
        <v>19</v>
      </c>
    </row>
    <row r="86" spans="1:16" ht="22.5" x14ac:dyDescent="0.45">
      <c r="A86" s="184" t="s">
        <v>76</v>
      </c>
      <c r="B86" s="185"/>
      <c r="C86" s="185"/>
      <c r="D86" s="185"/>
      <c r="E86" s="70">
        <f t="shared" ref="E86:G86" si="2">E87+E100+E118+E120+E119+E121</f>
        <v>28.91</v>
      </c>
      <c r="F86" s="70">
        <f t="shared" si="2"/>
        <v>20</v>
      </c>
      <c r="G86" s="70">
        <f t="shared" si="2"/>
        <v>104.91</v>
      </c>
      <c r="H86" s="70">
        <f>H87+H100+H118+H120+H119+H121</f>
        <v>715.48</v>
      </c>
      <c r="I86" s="70">
        <f t="shared" ref="I86:P86" si="3">I87+I100+I118+I120+I119+I121</f>
        <v>4.5250000000000004</v>
      </c>
      <c r="J86" s="70">
        <f t="shared" si="3"/>
        <v>0.35900000000000004</v>
      </c>
      <c r="K86" s="70">
        <f t="shared" si="3"/>
        <v>0.08</v>
      </c>
      <c r="L86" s="70">
        <f t="shared" si="3"/>
        <v>7.1899999999999995</v>
      </c>
      <c r="M86" s="70">
        <f t="shared" si="3"/>
        <v>170.27300000000002</v>
      </c>
      <c r="N86" s="70">
        <f t="shared" si="3"/>
        <v>391.93000000000006</v>
      </c>
      <c r="O86" s="70">
        <f t="shared" si="3"/>
        <v>56.59</v>
      </c>
      <c r="P86" s="70">
        <f t="shared" si="3"/>
        <v>3</v>
      </c>
    </row>
    <row r="87" spans="1:16" x14ac:dyDescent="0.25">
      <c r="A87" s="182" t="s">
        <v>87</v>
      </c>
      <c r="B87" s="182"/>
      <c r="C87" s="182"/>
      <c r="D87" s="11" t="s">
        <v>88</v>
      </c>
      <c r="E87" s="12">
        <v>5.7</v>
      </c>
      <c r="F87" s="12">
        <v>5.0999999999999996</v>
      </c>
      <c r="G87" s="12">
        <v>16.5</v>
      </c>
      <c r="H87" s="27">
        <f>E87*4+F87*9+G87*4</f>
        <v>134.69999999999999</v>
      </c>
      <c r="I87" s="21">
        <v>0.82499999999999996</v>
      </c>
      <c r="J87" s="21">
        <v>7.7000000000000013E-2</v>
      </c>
      <c r="K87" s="21">
        <v>0.05</v>
      </c>
      <c r="L87" s="21">
        <v>1.89</v>
      </c>
      <c r="M87" s="21">
        <v>22.472999999999999</v>
      </c>
      <c r="N87" s="158">
        <v>149.43</v>
      </c>
      <c r="O87" s="21">
        <v>21.59</v>
      </c>
      <c r="P87" s="21">
        <v>0.75</v>
      </c>
    </row>
    <row r="88" spans="1:16" ht="38.25" x14ac:dyDescent="0.25">
      <c r="A88" s="39" t="s">
        <v>89</v>
      </c>
      <c r="B88" s="66">
        <v>50</v>
      </c>
      <c r="C88" s="17">
        <v>36</v>
      </c>
      <c r="D88" s="20"/>
      <c r="E88" s="38"/>
      <c r="F88" s="38"/>
      <c r="G88" s="38"/>
      <c r="H88" s="51"/>
      <c r="I88" s="51"/>
      <c r="J88" s="51"/>
      <c r="K88" s="51"/>
      <c r="L88" s="51"/>
      <c r="M88" s="51"/>
      <c r="N88" s="51"/>
      <c r="O88" s="51"/>
      <c r="P88" s="51"/>
    </row>
    <row r="89" spans="1:16" ht="30" x14ac:dyDescent="0.25">
      <c r="A89" s="41" t="s">
        <v>90</v>
      </c>
      <c r="B89" s="66">
        <f>C89*1.72</f>
        <v>61.92</v>
      </c>
      <c r="C89" s="52">
        <v>36</v>
      </c>
      <c r="D89" s="20"/>
      <c r="E89" s="38"/>
      <c r="F89" s="102"/>
      <c r="G89" s="102"/>
      <c r="H89" s="103"/>
      <c r="I89" s="103"/>
      <c r="J89" s="103"/>
      <c r="K89" s="103"/>
      <c r="L89" s="103"/>
      <c r="M89" s="103"/>
      <c r="N89" s="103"/>
      <c r="O89" s="103"/>
      <c r="P89" s="103"/>
    </row>
    <row r="90" spans="1:16" ht="38.25" x14ac:dyDescent="0.25">
      <c r="A90" s="39" t="s">
        <v>91</v>
      </c>
      <c r="B90" s="66">
        <f>C90*1.35</f>
        <v>48.6</v>
      </c>
      <c r="C90" s="17">
        <v>36</v>
      </c>
      <c r="D90" s="20"/>
      <c r="E90" s="38"/>
      <c r="F90" s="102"/>
      <c r="G90" s="102"/>
      <c r="H90" s="103"/>
      <c r="I90" s="103"/>
      <c r="J90" s="103"/>
      <c r="K90" s="103"/>
      <c r="L90" s="103"/>
      <c r="M90" s="103"/>
      <c r="N90" s="103"/>
      <c r="O90" s="103"/>
      <c r="P90" s="103"/>
    </row>
    <row r="91" spans="1:16" ht="27" customHeight="1" x14ac:dyDescent="0.25">
      <c r="A91" s="7" t="s">
        <v>26</v>
      </c>
      <c r="B91" s="18">
        <f>C91*1.33</f>
        <v>133</v>
      </c>
      <c r="C91" s="19">
        <v>100</v>
      </c>
      <c r="D91" s="37"/>
      <c r="E91" s="38"/>
      <c r="F91" s="104"/>
      <c r="G91" s="104"/>
      <c r="H91" s="105"/>
      <c r="I91" s="105"/>
      <c r="J91" s="105"/>
      <c r="K91" s="105"/>
      <c r="L91" s="105"/>
      <c r="M91" s="105"/>
      <c r="N91" s="105"/>
      <c r="O91" s="105"/>
      <c r="P91" s="105"/>
    </row>
    <row r="92" spans="1:16" x14ac:dyDescent="0.25">
      <c r="A92" s="7" t="s">
        <v>27</v>
      </c>
      <c r="B92" s="18">
        <f>C92*1.43</f>
        <v>143</v>
      </c>
      <c r="C92" s="19">
        <v>100</v>
      </c>
      <c r="D92" s="37"/>
      <c r="E92" s="38"/>
      <c r="F92" s="104"/>
      <c r="G92" s="104"/>
      <c r="H92" s="105"/>
      <c r="I92" s="105"/>
      <c r="J92" s="105"/>
      <c r="K92" s="105"/>
      <c r="L92" s="105"/>
      <c r="M92" s="105"/>
      <c r="N92" s="105"/>
      <c r="O92" s="105"/>
      <c r="P92" s="105"/>
    </row>
    <row r="93" spans="1:16" x14ac:dyDescent="0.25">
      <c r="A93" s="44" t="s">
        <v>28</v>
      </c>
      <c r="B93" s="52">
        <f>C93*1.54</f>
        <v>154</v>
      </c>
      <c r="C93" s="19">
        <v>100</v>
      </c>
      <c r="D93" s="106"/>
      <c r="E93" s="107"/>
      <c r="F93" s="108"/>
      <c r="G93" s="108"/>
      <c r="H93" s="109"/>
      <c r="I93" s="109"/>
      <c r="J93" s="109"/>
      <c r="K93" s="109"/>
      <c r="L93" s="109"/>
      <c r="M93" s="109"/>
      <c r="N93" s="109"/>
      <c r="O93" s="109"/>
      <c r="P93" s="109"/>
    </row>
    <row r="94" spans="1:16" x14ac:dyDescent="0.25">
      <c r="A94" s="26" t="s">
        <v>29</v>
      </c>
      <c r="B94" s="52">
        <f>C94*1.67</f>
        <v>167</v>
      </c>
      <c r="C94" s="19">
        <v>100</v>
      </c>
      <c r="D94" s="106"/>
      <c r="E94" s="107"/>
      <c r="F94" s="108"/>
      <c r="G94" s="108"/>
      <c r="H94" s="109"/>
      <c r="I94" s="109"/>
      <c r="J94" s="109"/>
      <c r="K94" s="109"/>
      <c r="L94" s="109"/>
      <c r="M94" s="109"/>
      <c r="N94" s="109"/>
      <c r="O94" s="109"/>
      <c r="P94" s="109"/>
    </row>
    <row r="95" spans="1:16" x14ac:dyDescent="0.25">
      <c r="A95" s="7" t="s">
        <v>30</v>
      </c>
      <c r="B95" s="18">
        <f>C95*1.19</f>
        <v>14.28</v>
      </c>
      <c r="C95" s="20">
        <v>12</v>
      </c>
      <c r="D95" s="37"/>
      <c r="E95" s="38"/>
      <c r="F95" s="8"/>
      <c r="G95" s="8"/>
      <c r="H95" s="18"/>
      <c r="I95" s="18"/>
      <c r="J95" s="18"/>
      <c r="K95" s="18"/>
      <c r="L95" s="18"/>
      <c r="M95" s="18"/>
      <c r="N95" s="18"/>
      <c r="O95" s="18"/>
      <c r="P95" s="18"/>
    </row>
    <row r="96" spans="1:16" ht="28.5" customHeight="1" x14ac:dyDescent="0.25">
      <c r="A96" s="7" t="s">
        <v>65</v>
      </c>
      <c r="B96" s="8">
        <f>C96*1.02</f>
        <v>21.42</v>
      </c>
      <c r="C96" s="9">
        <v>21</v>
      </c>
      <c r="D96" s="71"/>
      <c r="E96" s="8"/>
      <c r="F96" s="8"/>
      <c r="G96" s="63"/>
      <c r="H96" s="71"/>
      <c r="I96" s="71"/>
      <c r="J96" s="71"/>
      <c r="K96" s="71"/>
      <c r="L96" s="71"/>
      <c r="M96" s="71"/>
      <c r="N96" s="71"/>
      <c r="O96" s="71"/>
      <c r="P96" s="71"/>
    </row>
    <row r="97" spans="1:16" ht="25.5" x14ac:dyDescent="0.25">
      <c r="A97" s="59" t="s">
        <v>66</v>
      </c>
      <c r="B97" s="111">
        <f>C97*1.18</f>
        <v>24.779999999999998</v>
      </c>
      <c r="C97" s="29">
        <v>21</v>
      </c>
      <c r="D97" s="71"/>
      <c r="E97" s="8"/>
      <c r="F97" s="8"/>
      <c r="G97" s="63"/>
      <c r="H97" s="71"/>
      <c r="I97" s="71"/>
      <c r="J97" s="71"/>
      <c r="K97" s="71"/>
      <c r="L97" s="71"/>
      <c r="M97" s="71"/>
      <c r="N97" s="71"/>
      <c r="O97" s="71"/>
      <c r="P97" s="71"/>
    </row>
    <row r="98" spans="1:16" ht="75" customHeight="1" x14ac:dyDescent="0.25">
      <c r="A98" s="44" t="s">
        <v>92</v>
      </c>
      <c r="B98" s="29">
        <v>8.5</v>
      </c>
      <c r="C98" s="29">
        <v>10</v>
      </c>
      <c r="D98" s="29"/>
      <c r="E98" s="112"/>
      <c r="F98" s="112"/>
      <c r="G98" s="112"/>
      <c r="H98" s="29"/>
      <c r="I98" s="29"/>
      <c r="J98" s="29"/>
      <c r="K98" s="29"/>
      <c r="L98" s="29"/>
      <c r="M98" s="29"/>
      <c r="N98" s="29"/>
      <c r="O98" s="29"/>
      <c r="P98" s="29"/>
    </row>
    <row r="99" spans="1:16" x14ac:dyDescent="0.25">
      <c r="A99" s="7" t="s">
        <v>21</v>
      </c>
      <c r="B99" s="20">
        <v>4</v>
      </c>
      <c r="C99" s="19">
        <v>4</v>
      </c>
      <c r="D99" s="37"/>
      <c r="E99" s="38"/>
      <c r="F99" s="34"/>
      <c r="G99" s="34"/>
      <c r="H99" s="18"/>
      <c r="I99" s="18"/>
      <c r="J99" s="18"/>
      <c r="K99" s="18"/>
      <c r="L99" s="18"/>
      <c r="M99" s="18"/>
      <c r="N99" s="18"/>
      <c r="O99" s="18"/>
      <c r="P99" s="18"/>
    </row>
    <row r="100" spans="1:16" x14ac:dyDescent="0.25">
      <c r="A100" s="186" t="s">
        <v>93</v>
      </c>
      <c r="B100" s="187"/>
      <c r="C100" s="188"/>
      <c r="D100" s="11">
        <v>250</v>
      </c>
      <c r="E100" s="12">
        <v>18.7</v>
      </c>
      <c r="F100" s="12">
        <v>14</v>
      </c>
      <c r="G100" s="12">
        <v>31</v>
      </c>
      <c r="H100" s="27">
        <f>E100*4+F100*9+G100*4</f>
        <v>324.8</v>
      </c>
      <c r="I100" s="12">
        <v>3.7</v>
      </c>
      <c r="J100" s="12">
        <v>0.1</v>
      </c>
      <c r="K100" s="12">
        <v>0.03</v>
      </c>
      <c r="L100" s="12">
        <v>5.3</v>
      </c>
      <c r="M100" s="12">
        <v>22.5</v>
      </c>
      <c r="N100" s="12">
        <v>151</v>
      </c>
      <c r="O100" s="12">
        <v>11.7</v>
      </c>
      <c r="P100" s="12">
        <v>0.21</v>
      </c>
    </row>
    <row r="101" spans="1:16" ht="25.5" x14ac:dyDescent="0.25">
      <c r="A101" s="113" t="s">
        <v>94</v>
      </c>
      <c r="B101" s="50">
        <v>80</v>
      </c>
      <c r="C101" s="9">
        <v>72</v>
      </c>
      <c r="D101" s="21"/>
      <c r="E101" s="12"/>
      <c r="F101" s="12"/>
      <c r="G101" s="12"/>
      <c r="H101" s="27"/>
      <c r="I101" s="21"/>
      <c r="J101" s="21"/>
      <c r="K101" s="21"/>
      <c r="L101" s="21"/>
      <c r="M101" s="12"/>
      <c r="N101" s="12"/>
      <c r="O101" s="21"/>
      <c r="P101" s="21"/>
    </row>
    <row r="102" spans="1:16" ht="25.5" x14ac:dyDescent="0.25">
      <c r="A102" s="113" t="s">
        <v>95</v>
      </c>
      <c r="B102" s="50">
        <f>C102*1.054</f>
        <v>75.888000000000005</v>
      </c>
      <c r="C102" s="111">
        <v>72</v>
      </c>
      <c r="D102" s="21"/>
      <c r="E102" s="12"/>
      <c r="F102" s="12"/>
      <c r="G102" s="12"/>
      <c r="H102" s="12"/>
      <c r="I102" s="12"/>
      <c r="J102" s="21"/>
      <c r="K102" s="21"/>
      <c r="L102" s="21"/>
      <c r="M102" s="12"/>
      <c r="N102" s="12"/>
      <c r="O102" s="21"/>
      <c r="P102" s="21"/>
    </row>
    <row r="103" spans="1:16" ht="29.25" customHeight="1" x14ac:dyDescent="0.25">
      <c r="A103" s="113" t="s">
        <v>96</v>
      </c>
      <c r="B103" s="50">
        <f>C103*1.054</f>
        <v>75.888000000000005</v>
      </c>
      <c r="C103" s="111">
        <v>72</v>
      </c>
      <c r="D103" s="21"/>
      <c r="E103" s="12"/>
      <c r="F103" s="12"/>
      <c r="G103" s="12"/>
      <c r="H103" s="27"/>
      <c r="I103" s="21"/>
      <c r="J103" s="21"/>
      <c r="K103" s="21"/>
      <c r="L103" s="21"/>
      <c r="M103" s="12"/>
      <c r="N103" s="12"/>
      <c r="O103" s="21"/>
      <c r="P103" s="21"/>
    </row>
    <row r="104" spans="1:16" ht="25.5" x14ac:dyDescent="0.25">
      <c r="A104" s="39" t="s">
        <v>97</v>
      </c>
      <c r="B104" s="50"/>
      <c r="C104" s="111">
        <v>50</v>
      </c>
      <c r="D104" s="29"/>
      <c r="E104" s="8"/>
      <c r="F104" s="8"/>
      <c r="G104" s="114"/>
      <c r="H104" s="115"/>
      <c r="I104" s="114"/>
      <c r="J104" s="114"/>
      <c r="K104" s="114"/>
      <c r="L104" s="8"/>
      <c r="M104" s="8"/>
      <c r="N104" s="8"/>
      <c r="O104" s="8"/>
      <c r="P104" s="8"/>
    </row>
    <row r="105" spans="1:16" ht="25.5" x14ac:dyDescent="0.25">
      <c r="A105" s="39" t="s">
        <v>98</v>
      </c>
      <c r="B105" s="50">
        <f>C105*1.054</f>
        <v>65.347999999999999</v>
      </c>
      <c r="C105" s="31">
        <v>62</v>
      </c>
      <c r="D105" s="29"/>
      <c r="E105" s="8"/>
      <c r="F105" s="8"/>
      <c r="G105" s="116"/>
      <c r="H105" s="117"/>
      <c r="I105" s="116"/>
      <c r="J105" s="116"/>
      <c r="K105" s="116"/>
      <c r="L105" s="8"/>
      <c r="M105" s="8"/>
      <c r="N105" s="8"/>
      <c r="O105" s="8"/>
      <c r="P105" s="8"/>
    </row>
    <row r="106" spans="1:16" x14ac:dyDescent="0.25">
      <c r="A106" s="39" t="s">
        <v>99</v>
      </c>
      <c r="B106" s="50"/>
      <c r="C106" s="31">
        <v>50</v>
      </c>
      <c r="D106" s="29"/>
      <c r="E106" s="8"/>
      <c r="F106" s="8"/>
      <c r="G106" s="116"/>
      <c r="H106" s="117"/>
      <c r="I106" s="116"/>
      <c r="J106" s="116"/>
      <c r="K106" s="116"/>
      <c r="L106" s="8"/>
      <c r="M106" s="8"/>
      <c r="N106" s="8"/>
      <c r="O106" s="8"/>
      <c r="P106" s="8"/>
    </row>
    <row r="107" spans="1:16" x14ac:dyDescent="0.25">
      <c r="A107" s="24" t="s">
        <v>33</v>
      </c>
      <c r="B107" s="31">
        <v>2</v>
      </c>
      <c r="C107" s="111">
        <v>2</v>
      </c>
      <c r="D107" s="29"/>
      <c r="E107" s="8"/>
      <c r="F107" s="8"/>
      <c r="G107" s="8"/>
      <c r="H107" s="9"/>
      <c r="I107" s="8"/>
      <c r="J107" s="8"/>
      <c r="K107" s="8"/>
      <c r="L107" s="8"/>
      <c r="M107" s="8"/>
      <c r="N107" s="8"/>
      <c r="O107" s="8"/>
      <c r="P107" s="8"/>
    </row>
    <row r="108" spans="1:16" ht="30" customHeight="1" x14ac:dyDescent="0.25">
      <c r="A108" s="59" t="s">
        <v>26</v>
      </c>
      <c r="B108" s="111">
        <f>C108*1.33</f>
        <v>155.61000000000001</v>
      </c>
      <c r="C108" s="111">
        <v>117</v>
      </c>
      <c r="D108" s="111"/>
      <c r="E108" s="8"/>
      <c r="F108" s="8"/>
      <c r="G108" s="8"/>
      <c r="H108" s="9"/>
      <c r="I108" s="8"/>
      <c r="J108" s="8"/>
      <c r="K108" s="8"/>
      <c r="L108" s="8"/>
      <c r="M108" s="8"/>
      <c r="N108" s="8"/>
      <c r="O108" s="8"/>
      <c r="P108" s="8"/>
    </row>
    <row r="109" spans="1:16" x14ac:dyDescent="0.25">
      <c r="A109" s="110" t="s">
        <v>27</v>
      </c>
      <c r="B109" s="111">
        <f>C109*1.43</f>
        <v>167.31</v>
      </c>
      <c r="C109" s="111">
        <v>117</v>
      </c>
      <c r="D109" s="111"/>
      <c r="E109" s="8"/>
      <c r="F109" s="8"/>
      <c r="G109" s="8"/>
      <c r="H109" s="9"/>
      <c r="I109" s="8"/>
      <c r="J109" s="8"/>
      <c r="K109" s="8"/>
      <c r="L109" s="8"/>
      <c r="M109" s="8"/>
      <c r="N109" s="8"/>
      <c r="O109" s="8"/>
      <c r="P109" s="8"/>
    </row>
    <row r="110" spans="1:16" x14ac:dyDescent="0.25">
      <c r="A110" s="24" t="s">
        <v>28</v>
      </c>
      <c r="B110" s="111">
        <f>C110*1.54</f>
        <v>180.18</v>
      </c>
      <c r="C110" s="111">
        <v>117</v>
      </c>
      <c r="D110" s="111"/>
      <c r="E110" s="8"/>
      <c r="F110" s="8"/>
      <c r="G110" s="8"/>
      <c r="H110" s="9"/>
      <c r="I110" s="8"/>
      <c r="J110" s="8"/>
      <c r="K110" s="8"/>
      <c r="L110" s="8"/>
      <c r="M110" s="8"/>
      <c r="N110" s="8"/>
      <c r="O110" s="8"/>
      <c r="P110" s="8"/>
    </row>
    <row r="111" spans="1:16" x14ac:dyDescent="0.25">
      <c r="A111" s="24" t="s">
        <v>29</v>
      </c>
      <c r="B111" s="111">
        <f>C111*1.67</f>
        <v>195.39</v>
      </c>
      <c r="C111" s="111">
        <v>117</v>
      </c>
      <c r="D111" s="111"/>
      <c r="E111" s="8"/>
      <c r="F111" s="8"/>
      <c r="G111" s="8"/>
      <c r="H111" s="9"/>
      <c r="I111" s="8"/>
      <c r="J111" s="8"/>
      <c r="K111" s="8"/>
      <c r="L111" s="8"/>
      <c r="M111" s="8"/>
      <c r="N111" s="8"/>
      <c r="O111" s="8"/>
      <c r="P111" s="8"/>
    </row>
    <row r="112" spans="1:16" x14ac:dyDescent="0.25">
      <c r="A112" s="44" t="s">
        <v>84</v>
      </c>
      <c r="B112" s="111">
        <f>C112*1.25</f>
        <v>62.5</v>
      </c>
      <c r="C112" s="111">
        <v>50</v>
      </c>
      <c r="D112" s="111"/>
      <c r="E112" s="8"/>
      <c r="F112" s="8"/>
      <c r="G112" s="8"/>
      <c r="H112" s="9"/>
      <c r="I112" s="8"/>
      <c r="J112" s="8"/>
      <c r="K112" s="8"/>
      <c r="L112" s="8"/>
      <c r="M112" s="8"/>
      <c r="N112" s="8"/>
      <c r="O112" s="8"/>
      <c r="P112" s="8"/>
    </row>
    <row r="113" spans="1:16" x14ac:dyDescent="0.25">
      <c r="A113" s="110" t="s">
        <v>25</v>
      </c>
      <c r="B113" s="111">
        <f>C113*1.33</f>
        <v>66.5</v>
      </c>
      <c r="C113" s="111">
        <v>50</v>
      </c>
      <c r="D113" s="111"/>
      <c r="E113" s="8"/>
      <c r="F113" s="8"/>
      <c r="G113" s="8"/>
      <c r="H113" s="9"/>
      <c r="I113" s="8"/>
      <c r="J113" s="8"/>
      <c r="K113" s="8"/>
      <c r="L113" s="8"/>
      <c r="M113" s="8"/>
      <c r="N113" s="8"/>
      <c r="O113" s="8"/>
      <c r="P113" s="8"/>
    </row>
    <row r="114" spans="1:16" x14ac:dyDescent="0.25">
      <c r="A114" s="110" t="s">
        <v>30</v>
      </c>
      <c r="B114" s="31">
        <f>C114*1.19</f>
        <v>32.129999999999995</v>
      </c>
      <c r="C114" s="111">
        <v>27</v>
      </c>
      <c r="D114" s="111"/>
      <c r="E114" s="8"/>
      <c r="F114" s="8"/>
      <c r="G114" s="8"/>
      <c r="H114" s="9"/>
      <c r="I114" s="8"/>
      <c r="J114" s="8"/>
      <c r="K114" s="8"/>
      <c r="L114" s="8"/>
      <c r="M114" s="8"/>
      <c r="N114" s="8"/>
      <c r="O114" s="8"/>
      <c r="P114" s="8"/>
    </row>
    <row r="115" spans="1:16" ht="72" customHeight="1" x14ac:dyDescent="0.25">
      <c r="A115" s="7" t="s">
        <v>59</v>
      </c>
      <c r="B115" s="29">
        <v>5</v>
      </c>
      <c r="C115" s="111">
        <v>5</v>
      </c>
      <c r="D115" s="111"/>
      <c r="E115" s="8"/>
      <c r="F115" s="8"/>
      <c r="G115" s="8"/>
      <c r="H115" s="9"/>
      <c r="I115" s="8"/>
      <c r="J115" s="8"/>
      <c r="K115" s="8"/>
      <c r="L115" s="8"/>
      <c r="M115" s="8"/>
      <c r="N115" s="8"/>
      <c r="O115" s="8"/>
      <c r="P115" s="8"/>
    </row>
    <row r="116" spans="1:16" x14ac:dyDescent="0.25">
      <c r="A116" s="59" t="s">
        <v>37</v>
      </c>
      <c r="B116" s="29">
        <v>3</v>
      </c>
      <c r="C116" s="111">
        <v>3</v>
      </c>
      <c r="D116" s="111"/>
      <c r="E116" s="8"/>
      <c r="F116" s="8"/>
      <c r="G116" s="8"/>
      <c r="H116" s="9"/>
      <c r="I116" s="8"/>
      <c r="J116" s="8"/>
      <c r="K116" s="8"/>
      <c r="L116" s="8"/>
      <c r="M116" s="8"/>
      <c r="N116" s="8"/>
      <c r="O116" s="8"/>
      <c r="P116" s="8"/>
    </row>
    <row r="117" spans="1:16" x14ac:dyDescent="0.25">
      <c r="A117" s="110" t="s">
        <v>33</v>
      </c>
      <c r="B117" s="29">
        <v>5</v>
      </c>
      <c r="C117" s="111">
        <v>5</v>
      </c>
      <c r="D117" s="111"/>
      <c r="E117" s="8"/>
      <c r="F117" s="8"/>
      <c r="G117" s="8"/>
      <c r="H117" s="9"/>
      <c r="I117" s="8"/>
      <c r="J117" s="8"/>
      <c r="K117" s="8"/>
      <c r="L117" s="8"/>
      <c r="M117" s="8"/>
      <c r="N117" s="8"/>
      <c r="O117" s="8"/>
      <c r="P117" s="8"/>
    </row>
    <row r="118" spans="1:16" x14ac:dyDescent="0.25">
      <c r="A118" s="88" t="s">
        <v>75</v>
      </c>
      <c r="B118" s="11">
        <v>200</v>
      </c>
      <c r="C118" s="11">
        <v>200</v>
      </c>
      <c r="D118" s="11">
        <v>200</v>
      </c>
      <c r="E118" s="12">
        <v>0.6</v>
      </c>
      <c r="F118" s="12">
        <v>0.2</v>
      </c>
      <c r="G118" s="12">
        <v>33.5</v>
      </c>
      <c r="H118" s="27">
        <f>G118*4+F118*9+E118*4</f>
        <v>138.20000000000002</v>
      </c>
      <c r="I118" s="21">
        <v>0</v>
      </c>
      <c r="J118" s="21">
        <v>0.02</v>
      </c>
      <c r="K118" s="21">
        <v>0</v>
      </c>
      <c r="L118" s="21">
        <v>0</v>
      </c>
      <c r="M118" s="21">
        <v>110</v>
      </c>
      <c r="N118" s="21">
        <v>0</v>
      </c>
      <c r="O118" s="21">
        <v>0</v>
      </c>
      <c r="P118" s="21">
        <v>0</v>
      </c>
    </row>
    <row r="119" spans="1:16" x14ac:dyDescent="0.25">
      <c r="A119" s="192" t="s">
        <v>34</v>
      </c>
      <c r="B119" s="193"/>
      <c r="C119" s="194"/>
      <c r="D119" s="11">
        <v>30</v>
      </c>
      <c r="E119" s="12">
        <v>1.41</v>
      </c>
      <c r="F119" s="12">
        <v>0.3</v>
      </c>
      <c r="G119" s="12">
        <v>13.11</v>
      </c>
      <c r="H119" s="27">
        <v>60.780000000000008</v>
      </c>
      <c r="I119" s="12">
        <v>0</v>
      </c>
      <c r="J119" s="12">
        <v>2.4E-2</v>
      </c>
      <c r="K119" s="12">
        <v>0</v>
      </c>
      <c r="L119" s="12">
        <v>0</v>
      </c>
      <c r="M119" s="12">
        <v>5.4</v>
      </c>
      <c r="N119" s="12">
        <v>26.1</v>
      </c>
      <c r="O119" s="12">
        <v>5.7</v>
      </c>
      <c r="P119" s="12">
        <v>0.84000000000000008</v>
      </c>
    </row>
    <row r="120" spans="1:16" x14ac:dyDescent="0.25">
      <c r="A120" s="182" t="s">
        <v>54</v>
      </c>
      <c r="B120" s="182"/>
      <c r="C120" s="182"/>
      <c r="D120" s="11">
        <v>30</v>
      </c>
      <c r="E120" s="12">
        <v>2.5</v>
      </c>
      <c r="F120" s="12">
        <v>0.4</v>
      </c>
      <c r="G120" s="12">
        <v>10.8</v>
      </c>
      <c r="H120" s="27">
        <v>57</v>
      </c>
      <c r="I120" s="12">
        <v>0</v>
      </c>
      <c r="J120" s="12">
        <v>0.13800000000000001</v>
      </c>
      <c r="K120" s="12">
        <v>0</v>
      </c>
      <c r="L120" s="12">
        <v>0</v>
      </c>
      <c r="M120" s="12">
        <v>9.9</v>
      </c>
      <c r="N120" s="12">
        <v>65.400000000000006</v>
      </c>
      <c r="O120" s="12">
        <v>17.600000000000001</v>
      </c>
      <c r="P120" s="12">
        <v>1.2</v>
      </c>
    </row>
    <row r="121" spans="1:16" x14ac:dyDescent="0.25">
      <c r="A121" s="183" t="s">
        <v>55</v>
      </c>
      <c r="B121" s="183"/>
      <c r="C121" s="183"/>
      <c r="D121" s="11">
        <v>30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16" ht="22.5" customHeight="1" x14ac:dyDescent="0.25">
      <c r="A122" s="174" t="s">
        <v>44</v>
      </c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</row>
    <row r="123" spans="1:16" x14ac:dyDescent="0.25">
      <c r="A123" s="175" t="s">
        <v>1</v>
      </c>
      <c r="B123" s="176" t="s">
        <v>2</v>
      </c>
      <c r="C123" s="176" t="s">
        <v>3</v>
      </c>
      <c r="D123" s="177" t="s">
        <v>4</v>
      </c>
      <c r="E123" s="178"/>
      <c r="F123" s="178"/>
      <c r="G123" s="178"/>
      <c r="H123" s="179"/>
      <c r="I123" s="181" t="s">
        <v>5</v>
      </c>
      <c r="J123" s="181"/>
      <c r="K123" s="181"/>
      <c r="L123" s="181"/>
      <c r="M123" s="181" t="s">
        <v>6</v>
      </c>
      <c r="N123" s="181"/>
      <c r="O123" s="181"/>
      <c r="P123" s="181"/>
    </row>
    <row r="124" spans="1:16" ht="16.5" x14ac:dyDescent="0.25">
      <c r="A124" s="175"/>
      <c r="B124" s="176"/>
      <c r="C124" s="176"/>
      <c r="D124" s="32" t="s">
        <v>7</v>
      </c>
      <c r="E124" s="2" t="s">
        <v>8</v>
      </c>
      <c r="F124" s="2" t="s">
        <v>9</v>
      </c>
      <c r="G124" s="2" t="s">
        <v>10</v>
      </c>
      <c r="H124" s="3" t="s">
        <v>11</v>
      </c>
      <c r="I124" s="33" t="s">
        <v>12</v>
      </c>
      <c r="J124" s="5" t="s">
        <v>13</v>
      </c>
      <c r="K124" s="5" t="s">
        <v>14</v>
      </c>
      <c r="L124" s="5" t="s">
        <v>15</v>
      </c>
      <c r="M124" s="5" t="s">
        <v>16</v>
      </c>
      <c r="N124" s="5" t="s">
        <v>17</v>
      </c>
      <c r="O124" s="5" t="s">
        <v>18</v>
      </c>
      <c r="P124" s="33" t="s">
        <v>19</v>
      </c>
    </row>
    <row r="125" spans="1:16" ht="22.5" x14ac:dyDescent="0.45">
      <c r="A125" s="184" t="s">
        <v>76</v>
      </c>
      <c r="B125" s="185"/>
      <c r="C125" s="185"/>
      <c r="D125" s="185"/>
      <c r="E125" s="70">
        <f>E126+E140+E143+E151+E154+E156</f>
        <v>22.009999999999998</v>
      </c>
      <c r="F125" s="70">
        <f>F126+F140+F143+F151+F154+F156</f>
        <v>25.2</v>
      </c>
      <c r="G125" s="70">
        <f>G126+G140+G143+G151+G154+G156</f>
        <v>91.11</v>
      </c>
      <c r="H125" s="70">
        <f>H126+H140+H143+H151+H154+H156</f>
        <v>679.28</v>
      </c>
      <c r="I125" s="70">
        <f t="shared" ref="I125:P125" si="4">I126+I140+I143+I151+I154+I156</f>
        <v>4.95</v>
      </c>
      <c r="J125" s="70">
        <f t="shared" si="4"/>
        <v>0.31680000000000003</v>
      </c>
      <c r="K125" s="70">
        <f t="shared" si="4"/>
        <v>0.22</v>
      </c>
      <c r="L125" s="70">
        <f t="shared" si="4"/>
        <v>1.734</v>
      </c>
      <c r="M125" s="70">
        <f t="shared" si="4"/>
        <v>84.340000000000018</v>
      </c>
      <c r="N125" s="70">
        <f t="shared" si="4"/>
        <v>221.42999999999998</v>
      </c>
      <c r="O125" s="70">
        <f t="shared" si="4"/>
        <v>47.480000000000004</v>
      </c>
      <c r="P125" s="70">
        <f t="shared" si="4"/>
        <v>5.1579999999999995</v>
      </c>
    </row>
    <row r="126" spans="1:16" ht="39" customHeight="1" x14ac:dyDescent="0.25">
      <c r="A126" s="189" t="s">
        <v>100</v>
      </c>
      <c r="B126" s="204"/>
      <c r="C126" s="204"/>
      <c r="D126" s="11" t="s">
        <v>67</v>
      </c>
      <c r="E126" s="12">
        <v>4.8</v>
      </c>
      <c r="F126" s="12">
        <v>6.1</v>
      </c>
      <c r="G126" s="12">
        <v>20.100000000000001</v>
      </c>
      <c r="H126" s="30">
        <f>E126*4+F126*9+G126*4</f>
        <v>154.5</v>
      </c>
      <c r="I126" s="21">
        <v>4.25</v>
      </c>
      <c r="J126" s="21">
        <v>7.0000000000000007E-2</v>
      </c>
      <c r="K126" s="21">
        <v>0.19</v>
      </c>
      <c r="L126" s="21">
        <v>0.23</v>
      </c>
      <c r="M126" s="21">
        <v>18.54</v>
      </c>
      <c r="N126" s="21">
        <v>76.13</v>
      </c>
      <c r="O126" s="21">
        <v>20.309999999999999</v>
      </c>
      <c r="P126" s="21">
        <v>1.07</v>
      </c>
    </row>
    <row r="127" spans="1:16" x14ac:dyDescent="0.25">
      <c r="A127" s="39" t="s">
        <v>101</v>
      </c>
      <c r="B127" s="50">
        <f>C127*1.36</f>
        <v>21.76</v>
      </c>
      <c r="C127" s="43">
        <v>16</v>
      </c>
      <c r="D127" s="79"/>
      <c r="E127" s="91"/>
      <c r="F127" s="62"/>
      <c r="G127" s="92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1:16" x14ac:dyDescent="0.25">
      <c r="A128" s="39" t="s">
        <v>24</v>
      </c>
      <c r="B128" s="50">
        <f>C128*1.18</f>
        <v>18.88</v>
      </c>
      <c r="C128" s="43">
        <v>16</v>
      </c>
      <c r="D128" s="90"/>
      <c r="E128" s="38"/>
      <c r="F128" s="38"/>
      <c r="G128" s="38"/>
      <c r="H128" s="51"/>
      <c r="I128" s="51"/>
      <c r="J128" s="51"/>
      <c r="K128" s="51"/>
      <c r="L128" s="51"/>
      <c r="M128" s="51"/>
      <c r="N128" s="51"/>
      <c r="O128" s="51"/>
      <c r="P128" s="51"/>
    </row>
    <row r="129" spans="1:16" ht="38.25" x14ac:dyDescent="0.25">
      <c r="A129" s="39" t="s">
        <v>57</v>
      </c>
      <c r="B129" s="50">
        <f>C127</f>
        <v>16</v>
      </c>
      <c r="C129" s="43">
        <v>16</v>
      </c>
      <c r="D129" s="11"/>
      <c r="E129" s="34"/>
      <c r="F129" s="34"/>
      <c r="G129" s="34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1:16" ht="16.5" x14ac:dyDescent="0.25">
      <c r="A130" s="159" t="s">
        <v>102</v>
      </c>
      <c r="B130" s="18">
        <v>5</v>
      </c>
      <c r="C130" s="9">
        <v>5</v>
      </c>
      <c r="D130" s="11"/>
      <c r="E130" s="12"/>
      <c r="F130" s="12"/>
      <c r="G130" s="12"/>
      <c r="H130" s="27"/>
      <c r="I130" s="21"/>
      <c r="J130" s="21"/>
      <c r="K130" s="21"/>
      <c r="L130" s="21"/>
      <c r="M130" s="21"/>
      <c r="N130" s="21"/>
      <c r="O130" s="21"/>
      <c r="P130" s="21"/>
    </row>
    <row r="131" spans="1:16" ht="16.5" x14ac:dyDescent="0.25">
      <c r="A131" s="161" t="s">
        <v>26</v>
      </c>
      <c r="B131" s="52">
        <f>C131*1.33</f>
        <v>66.5</v>
      </c>
      <c r="C131" s="13">
        <v>50</v>
      </c>
      <c r="D131" s="11"/>
      <c r="E131" s="12"/>
      <c r="F131" s="12"/>
      <c r="G131" s="12"/>
      <c r="H131" s="27"/>
      <c r="I131" s="21"/>
      <c r="J131" s="21"/>
      <c r="K131" s="21"/>
      <c r="L131" s="21"/>
      <c r="M131" s="21"/>
      <c r="N131" s="21"/>
      <c r="O131" s="21"/>
      <c r="P131" s="21"/>
    </row>
    <row r="132" spans="1:16" ht="16.5" x14ac:dyDescent="0.25">
      <c r="A132" s="162" t="s">
        <v>27</v>
      </c>
      <c r="B132" s="18">
        <f>C132*1.43</f>
        <v>71.5</v>
      </c>
      <c r="C132" s="9">
        <v>50</v>
      </c>
      <c r="D132" s="11"/>
      <c r="E132" s="12"/>
      <c r="F132" s="12"/>
      <c r="G132" s="12"/>
      <c r="H132" s="27"/>
      <c r="I132" s="21"/>
      <c r="J132" s="21"/>
      <c r="K132" s="21"/>
      <c r="L132" s="21"/>
      <c r="M132" s="21"/>
      <c r="N132" s="21"/>
      <c r="O132" s="21"/>
      <c r="P132" s="21"/>
    </row>
    <row r="133" spans="1:16" ht="16.5" x14ac:dyDescent="0.25">
      <c r="A133" s="160" t="s">
        <v>28</v>
      </c>
      <c r="B133" s="18">
        <f>C133*1.54</f>
        <v>77</v>
      </c>
      <c r="C133" s="13">
        <v>50</v>
      </c>
      <c r="D133" s="11"/>
      <c r="E133" s="12"/>
      <c r="F133" s="12"/>
      <c r="G133" s="12"/>
      <c r="H133" s="27"/>
      <c r="I133" s="21"/>
      <c r="J133" s="21"/>
      <c r="K133" s="21"/>
      <c r="L133" s="21"/>
      <c r="M133" s="21"/>
      <c r="N133" s="21"/>
      <c r="O133" s="21"/>
      <c r="P133" s="21"/>
    </row>
    <row r="134" spans="1:16" ht="16.5" x14ac:dyDescent="0.25">
      <c r="A134" s="160" t="s">
        <v>29</v>
      </c>
      <c r="B134" s="52">
        <f>C134*1.67</f>
        <v>83.5</v>
      </c>
      <c r="C134" s="13">
        <v>50</v>
      </c>
      <c r="D134" s="11"/>
      <c r="E134" s="12"/>
      <c r="F134" s="12"/>
      <c r="G134" s="12"/>
      <c r="H134" s="27"/>
      <c r="I134" s="21"/>
      <c r="J134" s="21"/>
      <c r="K134" s="21"/>
      <c r="L134" s="21"/>
      <c r="M134" s="21"/>
      <c r="N134" s="21"/>
      <c r="O134" s="21"/>
      <c r="P134" s="21"/>
    </row>
    <row r="135" spans="1:16" ht="16.5" x14ac:dyDescent="0.25">
      <c r="A135" s="162" t="s">
        <v>62</v>
      </c>
      <c r="B135" s="34">
        <f>C135*1.25</f>
        <v>12.5</v>
      </c>
      <c r="C135" s="9">
        <v>10</v>
      </c>
      <c r="D135" s="11"/>
      <c r="E135" s="12"/>
      <c r="F135" s="12"/>
      <c r="G135" s="12"/>
      <c r="H135" s="27"/>
      <c r="I135" s="21"/>
      <c r="J135" s="21"/>
      <c r="K135" s="21"/>
      <c r="L135" s="21"/>
      <c r="M135" s="21"/>
      <c r="N135" s="21"/>
      <c r="O135" s="21"/>
      <c r="P135" s="21"/>
    </row>
    <row r="136" spans="1:16" ht="16.5" x14ac:dyDescent="0.25">
      <c r="A136" s="162" t="s">
        <v>25</v>
      </c>
      <c r="B136" s="8">
        <f>C136*1.33</f>
        <v>13.3</v>
      </c>
      <c r="C136" s="9">
        <v>10</v>
      </c>
      <c r="D136" s="11"/>
      <c r="E136" s="12"/>
      <c r="F136" s="12"/>
      <c r="G136" s="12"/>
      <c r="H136" s="27"/>
      <c r="I136" s="21"/>
      <c r="J136" s="21"/>
      <c r="K136" s="21"/>
      <c r="L136" s="21"/>
      <c r="M136" s="21"/>
      <c r="N136" s="21"/>
      <c r="O136" s="21"/>
      <c r="P136" s="21"/>
    </row>
    <row r="137" spans="1:16" ht="16.5" x14ac:dyDescent="0.25">
      <c r="A137" s="162" t="s">
        <v>30</v>
      </c>
      <c r="B137" s="17">
        <f>C137*1.19</f>
        <v>11.899999999999999</v>
      </c>
      <c r="C137" s="9">
        <v>10</v>
      </c>
      <c r="D137" s="11"/>
      <c r="E137" s="12"/>
      <c r="F137" s="12"/>
      <c r="G137" s="12"/>
      <c r="H137" s="27"/>
      <c r="I137" s="21"/>
      <c r="J137" s="21"/>
      <c r="K137" s="21"/>
      <c r="L137" s="21"/>
      <c r="M137" s="21"/>
      <c r="N137" s="21"/>
      <c r="O137" s="21"/>
      <c r="P137" s="21"/>
    </row>
    <row r="138" spans="1:16" ht="16.5" x14ac:dyDescent="0.25">
      <c r="A138" s="162" t="s">
        <v>21</v>
      </c>
      <c r="B138" s="9">
        <v>4</v>
      </c>
      <c r="C138" s="9">
        <v>4</v>
      </c>
      <c r="D138" s="11"/>
      <c r="E138" s="12"/>
      <c r="F138" s="12"/>
      <c r="G138" s="12"/>
      <c r="H138" s="27"/>
      <c r="I138" s="21"/>
      <c r="J138" s="21"/>
      <c r="K138" s="21"/>
      <c r="L138" s="21"/>
      <c r="M138" s="21"/>
      <c r="N138" s="21"/>
      <c r="O138" s="21"/>
      <c r="P138" s="21"/>
    </row>
    <row r="139" spans="1:16" ht="16.5" x14ac:dyDescent="0.25">
      <c r="A139" s="162" t="s">
        <v>45</v>
      </c>
      <c r="B139" s="9">
        <v>5</v>
      </c>
      <c r="C139" s="9">
        <v>5</v>
      </c>
      <c r="D139" s="11"/>
      <c r="E139" s="12"/>
      <c r="F139" s="12"/>
      <c r="G139" s="12"/>
      <c r="H139" s="27"/>
      <c r="I139" s="21"/>
      <c r="J139" s="21"/>
      <c r="K139" s="21"/>
      <c r="L139" s="21"/>
      <c r="M139" s="21"/>
      <c r="N139" s="21"/>
      <c r="O139" s="21"/>
      <c r="P139" s="21"/>
    </row>
    <row r="140" spans="1:16" ht="30.75" customHeight="1" x14ac:dyDescent="0.25">
      <c r="A140" s="205" t="s">
        <v>103</v>
      </c>
      <c r="B140" s="206"/>
      <c r="C140" s="207"/>
      <c r="D140" s="10">
        <v>100</v>
      </c>
      <c r="E140" s="62">
        <v>11.4</v>
      </c>
      <c r="F140" s="62">
        <v>14.1</v>
      </c>
      <c r="G140" s="62">
        <v>4.9000000000000004</v>
      </c>
      <c r="H140" s="73">
        <f>E140*4+F140*9+G140*4</f>
        <v>192.1</v>
      </c>
      <c r="I140" s="62">
        <v>0</v>
      </c>
      <c r="J140" s="62">
        <v>2.2800000000000001E-2</v>
      </c>
      <c r="K140" s="12">
        <v>0</v>
      </c>
      <c r="L140" s="62">
        <v>0.30400000000000005</v>
      </c>
      <c r="M140" s="12">
        <v>18</v>
      </c>
      <c r="N140" s="12">
        <v>85</v>
      </c>
      <c r="O140" s="62">
        <v>11.97</v>
      </c>
      <c r="P140" s="62">
        <v>2.1280000000000001</v>
      </c>
    </row>
    <row r="141" spans="1:16" ht="25.5" x14ac:dyDescent="0.25">
      <c r="A141" s="39" t="s">
        <v>104</v>
      </c>
      <c r="B141" s="119">
        <v>96</v>
      </c>
      <c r="C141" s="13">
        <v>95</v>
      </c>
      <c r="D141" s="13"/>
      <c r="E141" s="28"/>
      <c r="F141" s="28"/>
      <c r="G141" s="28"/>
      <c r="H141" s="28"/>
      <c r="I141" s="28"/>
      <c r="J141" s="28"/>
      <c r="K141" s="8"/>
      <c r="L141" s="28"/>
      <c r="M141" s="8"/>
      <c r="N141" s="8"/>
      <c r="O141" s="28"/>
      <c r="P141" s="28"/>
    </row>
    <row r="142" spans="1:16" x14ac:dyDescent="0.25">
      <c r="A142" s="25" t="s">
        <v>21</v>
      </c>
      <c r="B142" s="17">
        <v>5</v>
      </c>
      <c r="C142" s="17">
        <v>5</v>
      </c>
      <c r="D142" s="20"/>
      <c r="E142" s="8"/>
      <c r="F142" s="8"/>
      <c r="G142" s="8"/>
      <c r="H142" s="17"/>
      <c r="I142" s="23"/>
      <c r="J142" s="23"/>
      <c r="K142" s="23"/>
      <c r="L142" s="23"/>
      <c r="M142" s="23"/>
      <c r="N142" s="23"/>
      <c r="O142" s="23"/>
      <c r="P142" s="23"/>
    </row>
    <row r="143" spans="1:16" ht="27.75" customHeight="1" x14ac:dyDescent="0.25">
      <c r="A143" s="189" t="s">
        <v>105</v>
      </c>
      <c r="B143" s="189"/>
      <c r="C143" s="189"/>
      <c r="D143" s="11">
        <v>180</v>
      </c>
      <c r="E143" s="12">
        <v>4.2</v>
      </c>
      <c r="F143" s="12">
        <v>4.7</v>
      </c>
      <c r="G143" s="12">
        <v>38</v>
      </c>
      <c r="H143" s="27">
        <f>E143*4+F143*9+G143*4</f>
        <v>211.10000000000002</v>
      </c>
      <c r="I143" s="12">
        <v>0.7</v>
      </c>
      <c r="J143" s="12">
        <v>0.2</v>
      </c>
      <c r="K143" s="21">
        <v>0.03</v>
      </c>
      <c r="L143" s="12">
        <v>1.2</v>
      </c>
      <c r="M143" s="12">
        <v>42.2</v>
      </c>
      <c r="N143" s="12">
        <v>34.200000000000003</v>
      </c>
      <c r="O143" s="12">
        <v>9.5</v>
      </c>
      <c r="P143" s="12">
        <v>1.1000000000000001</v>
      </c>
    </row>
    <row r="144" spans="1:16" x14ac:dyDescent="0.25">
      <c r="A144" s="25" t="s">
        <v>35</v>
      </c>
      <c r="B144" s="9">
        <v>45</v>
      </c>
      <c r="C144" s="9">
        <v>45</v>
      </c>
      <c r="D144" s="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x14ac:dyDescent="0.25">
      <c r="A145" s="120" t="s">
        <v>21</v>
      </c>
      <c r="B145" s="9">
        <v>5</v>
      </c>
      <c r="C145" s="9">
        <v>5</v>
      </c>
      <c r="D145" s="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x14ac:dyDescent="0.25">
      <c r="A146" s="25" t="s">
        <v>106</v>
      </c>
      <c r="B146" s="9"/>
      <c r="C146" s="9">
        <v>130</v>
      </c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x14ac:dyDescent="0.25">
      <c r="A147" s="44" t="s">
        <v>84</v>
      </c>
      <c r="B147" s="31">
        <f>C147*1.25</f>
        <v>75</v>
      </c>
      <c r="C147" s="17">
        <v>60</v>
      </c>
      <c r="D147" s="11"/>
      <c r="E147" s="10"/>
      <c r="F147" s="28"/>
      <c r="G147" s="28"/>
      <c r="H147" s="31"/>
      <c r="I147" s="60"/>
      <c r="J147" s="23"/>
      <c r="K147" s="60"/>
      <c r="L147" s="60"/>
      <c r="M147" s="60"/>
      <c r="N147" s="60"/>
      <c r="O147" s="60"/>
      <c r="P147" s="60"/>
    </row>
    <row r="148" spans="1:16" x14ac:dyDescent="0.25">
      <c r="A148" s="44" t="s">
        <v>25</v>
      </c>
      <c r="B148" s="31">
        <f>C148*1.33</f>
        <v>79.800000000000011</v>
      </c>
      <c r="C148" s="17">
        <v>60</v>
      </c>
      <c r="D148" s="11"/>
      <c r="E148" s="10"/>
      <c r="F148" s="28"/>
      <c r="G148" s="28"/>
      <c r="H148" s="31"/>
      <c r="I148" s="60"/>
      <c r="J148" s="23"/>
      <c r="K148" s="60"/>
      <c r="L148" s="60"/>
      <c r="M148" s="60"/>
      <c r="N148" s="60"/>
      <c r="O148" s="60"/>
      <c r="P148" s="60"/>
    </row>
    <row r="149" spans="1:16" ht="77.25" customHeight="1" x14ac:dyDescent="0.25">
      <c r="A149" s="7" t="s">
        <v>59</v>
      </c>
      <c r="B149" s="9">
        <v>5</v>
      </c>
      <c r="C149" s="9">
        <v>5</v>
      </c>
      <c r="D149" s="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ht="25.5" x14ac:dyDescent="0.25">
      <c r="A150" s="121" t="s">
        <v>107</v>
      </c>
      <c r="B150" s="9">
        <v>5</v>
      </c>
      <c r="C150" s="9">
        <v>5</v>
      </c>
      <c r="D150" s="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x14ac:dyDescent="0.25">
      <c r="A151" s="182" t="s">
        <v>146</v>
      </c>
      <c r="B151" s="182"/>
      <c r="C151" s="182"/>
      <c r="D151" s="11">
        <v>200</v>
      </c>
      <c r="E151" s="21">
        <v>0.2</v>
      </c>
      <c r="F151" s="21">
        <v>0</v>
      </c>
      <c r="G151" s="21">
        <v>15</v>
      </c>
      <c r="H151" s="21">
        <f>G151*4+F151*9+E151*4</f>
        <v>60.8</v>
      </c>
      <c r="I151" s="21">
        <v>0</v>
      </c>
      <c r="J151" s="21">
        <v>0</v>
      </c>
      <c r="K151" s="21">
        <v>0</v>
      </c>
      <c r="L151" s="21">
        <v>0</v>
      </c>
      <c r="M151" s="21">
        <v>0.2</v>
      </c>
      <c r="N151" s="21">
        <v>0</v>
      </c>
      <c r="O151" s="21">
        <v>0</v>
      </c>
      <c r="P151" s="21">
        <v>0.02</v>
      </c>
    </row>
    <row r="152" spans="1:16" x14ac:dyDescent="0.25">
      <c r="A152" s="25" t="s">
        <v>147</v>
      </c>
      <c r="B152" s="34">
        <v>0.5</v>
      </c>
      <c r="C152" s="34">
        <v>0.5</v>
      </c>
      <c r="D152" s="20"/>
      <c r="E152" s="61"/>
      <c r="F152" s="61"/>
      <c r="G152" s="23"/>
      <c r="H152" s="23"/>
      <c r="I152" s="23"/>
      <c r="J152" s="23"/>
      <c r="K152" s="23"/>
      <c r="L152" s="23"/>
      <c r="M152" s="23"/>
      <c r="N152" s="23"/>
      <c r="O152" s="23"/>
      <c r="P152" s="23"/>
    </row>
    <row r="153" spans="1:16" x14ac:dyDescent="0.25">
      <c r="A153" s="6" t="s">
        <v>148</v>
      </c>
      <c r="B153" s="20">
        <v>15</v>
      </c>
      <c r="C153" s="20">
        <v>15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x14ac:dyDescent="0.25">
      <c r="A154" s="192" t="s">
        <v>34</v>
      </c>
      <c r="B154" s="193"/>
      <c r="C154" s="194"/>
      <c r="D154" s="11">
        <v>30</v>
      </c>
      <c r="E154" s="12">
        <v>1.41</v>
      </c>
      <c r="F154" s="12">
        <v>0.3</v>
      </c>
      <c r="G154" s="12">
        <v>13.11</v>
      </c>
      <c r="H154" s="27">
        <v>60.780000000000008</v>
      </c>
      <c r="I154" s="12">
        <v>0</v>
      </c>
      <c r="J154" s="12">
        <v>2.4E-2</v>
      </c>
      <c r="K154" s="12">
        <v>0</v>
      </c>
      <c r="L154" s="12">
        <v>0</v>
      </c>
      <c r="M154" s="12">
        <v>5.4</v>
      </c>
      <c r="N154" s="12">
        <v>26.1</v>
      </c>
      <c r="O154" s="12">
        <v>5.7</v>
      </c>
      <c r="P154" s="12">
        <v>0.84000000000000008</v>
      </c>
    </row>
    <row r="155" spans="1:16" x14ac:dyDescent="0.25">
      <c r="A155" s="182" t="s">
        <v>54</v>
      </c>
      <c r="B155" s="182"/>
      <c r="C155" s="182"/>
      <c r="D155" s="11">
        <v>30</v>
      </c>
      <c r="E155" s="12">
        <v>2.5</v>
      </c>
      <c r="F155" s="12">
        <v>0.4</v>
      </c>
      <c r="G155" s="12">
        <v>10.8</v>
      </c>
      <c r="H155" s="27">
        <v>57</v>
      </c>
      <c r="I155" s="12">
        <v>0</v>
      </c>
      <c r="J155" s="12">
        <v>0.13800000000000001</v>
      </c>
      <c r="K155" s="12">
        <v>0</v>
      </c>
      <c r="L155" s="12">
        <v>0</v>
      </c>
      <c r="M155" s="12">
        <v>9.9</v>
      </c>
      <c r="N155" s="12">
        <v>65.400000000000006</v>
      </c>
      <c r="O155" s="12">
        <v>17.600000000000001</v>
      </c>
      <c r="P155" s="12">
        <v>1.2</v>
      </c>
    </row>
    <row r="156" spans="1:16" x14ac:dyDescent="0.25">
      <c r="A156" s="183" t="s">
        <v>55</v>
      </c>
      <c r="B156" s="183"/>
      <c r="C156" s="183"/>
      <c r="D156" s="11">
        <v>30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1:16" ht="21" x14ac:dyDescent="0.25">
      <c r="A157" s="174" t="s">
        <v>46</v>
      </c>
      <c r="B157" s="174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</row>
    <row r="158" spans="1:16" x14ac:dyDescent="0.25">
      <c r="A158" s="175" t="s">
        <v>1</v>
      </c>
      <c r="B158" s="176" t="s">
        <v>2</v>
      </c>
      <c r="C158" s="176" t="s">
        <v>3</v>
      </c>
      <c r="D158" s="177" t="s">
        <v>4</v>
      </c>
      <c r="E158" s="178"/>
      <c r="F158" s="178"/>
      <c r="G158" s="178"/>
      <c r="H158" s="179"/>
      <c r="I158" s="181" t="s">
        <v>5</v>
      </c>
      <c r="J158" s="181"/>
      <c r="K158" s="181"/>
      <c r="L158" s="181"/>
      <c r="M158" s="181" t="s">
        <v>6</v>
      </c>
      <c r="N158" s="181"/>
      <c r="O158" s="181"/>
      <c r="P158" s="181"/>
    </row>
    <row r="159" spans="1:16" ht="16.5" x14ac:dyDescent="0.25">
      <c r="A159" s="175"/>
      <c r="B159" s="176"/>
      <c r="C159" s="176"/>
      <c r="D159" s="1" t="s">
        <v>7</v>
      </c>
      <c r="E159" s="2" t="s">
        <v>8</v>
      </c>
      <c r="F159" s="2" t="s">
        <v>9</v>
      </c>
      <c r="G159" s="2" t="s">
        <v>10</v>
      </c>
      <c r="H159" s="3" t="s">
        <v>11</v>
      </c>
      <c r="I159" s="4" t="s">
        <v>12</v>
      </c>
      <c r="J159" s="5" t="s">
        <v>13</v>
      </c>
      <c r="K159" s="5" t="s">
        <v>14</v>
      </c>
      <c r="L159" s="5" t="s">
        <v>15</v>
      </c>
      <c r="M159" s="5" t="s">
        <v>16</v>
      </c>
      <c r="N159" s="5" t="s">
        <v>17</v>
      </c>
      <c r="O159" s="5" t="s">
        <v>18</v>
      </c>
      <c r="P159" s="4" t="s">
        <v>19</v>
      </c>
    </row>
    <row r="160" spans="1:16" ht="22.5" x14ac:dyDescent="0.45">
      <c r="A160" s="184" t="s">
        <v>76</v>
      </c>
      <c r="B160" s="185"/>
      <c r="C160" s="185"/>
      <c r="D160" s="185"/>
      <c r="E160" s="70">
        <f>E161+E178+E189+E199+E200+E202</f>
        <v>29.209999999999997</v>
      </c>
      <c r="F160" s="70">
        <f>F161+F178+F189+F199+F200+F202</f>
        <v>21.900000000000002</v>
      </c>
      <c r="G160" s="70">
        <f>G161+G178+G189+G199+G200+G202</f>
        <v>69.509999999999991</v>
      </c>
      <c r="H160" s="70">
        <f>H161+H178+H189+H199+H200+H202</f>
        <v>591.98</v>
      </c>
      <c r="I160" s="70">
        <f t="shared" ref="I160:P160" si="5">I161+I178+I189+I199+I200+I202</f>
        <v>21.54</v>
      </c>
      <c r="J160" s="70">
        <f t="shared" si="5"/>
        <v>0.38950000000000001</v>
      </c>
      <c r="K160" s="70">
        <f t="shared" si="5"/>
        <v>0.11164285714285715</v>
      </c>
      <c r="L160" s="70">
        <f t="shared" si="5"/>
        <v>5.2871428571428583</v>
      </c>
      <c r="M160" s="70">
        <f t="shared" si="5"/>
        <v>141.06428571428572</v>
      </c>
      <c r="N160" s="70">
        <f t="shared" si="5"/>
        <v>409.8257142857143</v>
      </c>
      <c r="O160" s="166">
        <f t="shared" si="5"/>
        <v>86.417142857142863</v>
      </c>
      <c r="P160" s="70">
        <f t="shared" si="5"/>
        <v>3.34</v>
      </c>
    </row>
    <row r="161" spans="1:16" ht="24" customHeight="1" x14ac:dyDescent="0.25">
      <c r="A161" s="199" t="s">
        <v>108</v>
      </c>
      <c r="B161" s="199"/>
      <c r="C161" s="199"/>
      <c r="D161" s="48" t="s">
        <v>67</v>
      </c>
      <c r="E161" s="49">
        <v>5.7</v>
      </c>
      <c r="F161" s="49">
        <v>5.4</v>
      </c>
      <c r="G161" s="49">
        <v>14.5</v>
      </c>
      <c r="H161" s="30">
        <f>E161*4+F161*9+G161*4</f>
        <v>129.4</v>
      </c>
      <c r="I161" s="21">
        <v>6.45</v>
      </c>
      <c r="J161" s="21">
        <v>0.06</v>
      </c>
      <c r="K161" s="21">
        <v>0.01</v>
      </c>
      <c r="L161" s="21">
        <v>0.56000000000000005</v>
      </c>
      <c r="M161" s="21">
        <v>34.6</v>
      </c>
      <c r="N161" s="21">
        <v>76.84</v>
      </c>
      <c r="O161" s="21">
        <v>21.16</v>
      </c>
      <c r="P161" s="21">
        <v>1</v>
      </c>
    </row>
    <row r="162" spans="1:16" x14ac:dyDescent="0.25">
      <c r="A162" s="39" t="s">
        <v>101</v>
      </c>
      <c r="B162" s="50">
        <f>C162*1.36</f>
        <v>21.76</v>
      </c>
      <c r="C162" s="43">
        <v>16</v>
      </c>
      <c r="D162" s="79"/>
      <c r="E162" s="91"/>
      <c r="F162" s="62"/>
      <c r="G162" s="92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1:16" x14ac:dyDescent="0.25">
      <c r="A163" s="39" t="s">
        <v>24</v>
      </c>
      <c r="B163" s="50">
        <f>C163*1.18</f>
        <v>18.88</v>
      </c>
      <c r="C163" s="43">
        <v>16</v>
      </c>
      <c r="D163" s="90"/>
      <c r="E163" s="38"/>
      <c r="F163" s="38"/>
      <c r="G163" s="38"/>
      <c r="H163" s="51"/>
      <c r="I163" s="51"/>
      <c r="J163" s="51"/>
      <c r="K163" s="51"/>
      <c r="L163" s="51"/>
      <c r="M163" s="51"/>
      <c r="N163" s="51"/>
      <c r="O163" s="51"/>
      <c r="P163" s="51"/>
    </row>
    <row r="164" spans="1:16" ht="38.25" x14ac:dyDescent="0.25">
      <c r="A164" s="39" t="s">
        <v>57</v>
      </c>
      <c r="B164" s="50">
        <f>C162</f>
        <v>16</v>
      </c>
      <c r="C164" s="43">
        <v>16</v>
      </c>
      <c r="D164" s="11"/>
      <c r="E164" s="34"/>
      <c r="F164" s="34"/>
      <c r="G164" s="34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1:16" x14ac:dyDescent="0.25">
      <c r="A165" s="25" t="s">
        <v>109</v>
      </c>
      <c r="B165" s="45">
        <f>C165*1.25</f>
        <v>80</v>
      </c>
      <c r="C165" s="18">
        <v>64</v>
      </c>
      <c r="D165" s="11"/>
      <c r="E165" s="12"/>
      <c r="F165" s="12"/>
      <c r="G165" s="12"/>
      <c r="H165" s="27"/>
      <c r="I165" s="27"/>
      <c r="J165" s="27"/>
      <c r="K165" s="27"/>
      <c r="L165" s="27"/>
      <c r="M165" s="27"/>
      <c r="N165" s="27"/>
      <c r="O165" s="27"/>
      <c r="P165" s="27"/>
    </row>
    <row r="166" spans="1:16" x14ac:dyDescent="0.25">
      <c r="A166" s="26" t="s">
        <v>25</v>
      </c>
      <c r="B166" s="46">
        <f>C166*1.33</f>
        <v>85.12</v>
      </c>
      <c r="C166" s="67">
        <v>64</v>
      </c>
      <c r="D166" s="10"/>
      <c r="E166" s="62"/>
      <c r="F166" s="62"/>
      <c r="G166" s="62"/>
      <c r="H166" s="73"/>
      <c r="I166" s="73"/>
      <c r="J166" s="73"/>
      <c r="K166" s="73"/>
      <c r="L166" s="73"/>
      <c r="M166" s="73"/>
      <c r="N166" s="73"/>
      <c r="O166" s="73"/>
      <c r="P166" s="73"/>
    </row>
    <row r="167" spans="1:16" ht="27.75" customHeight="1" x14ac:dyDescent="0.25">
      <c r="A167" s="6" t="s">
        <v>26</v>
      </c>
      <c r="B167" s="18">
        <f>C167*1.33</f>
        <v>57.190000000000005</v>
      </c>
      <c r="C167" s="67">
        <v>43</v>
      </c>
      <c r="D167" s="11"/>
      <c r="E167" s="12"/>
      <c r="F167" s="12"/>
      <c r="G167" s="12"/>
      <c r="H167" s="27"/>
      <c r="I167" s="27"/>
      <c r="J167" s="27"/>
      <c r="K167" s="27"/>
      <c r="L167" s="27"/>
      <c r="M167" s="27"/>
      <c r="N167" s="27"/>
      <c r="O167" s="27"/>
      <c r="P167" s="27"/>
    </row>
    <row r="168" spans="1:16" x14ac:dyDescent="0.25">
      <c r="A168" s="6" t="s">
        <v>27</v>
      </c>
      <c r="B168" s="18">
        <f>C168*1.43</f>
        <v>61.489999999999995</v>
      </c>
      <c r="C168" s="18">
        <v>43</v>
      </c>
      <c r="D168" s="11"/>
      <c r="E168" s="12"/>
      <c r="F168" s="12"/>
      <c r="G168" s="12"/>
      <c r="H168" s="27"/>
      <c r="I168" s="27"/>
      <c r="J168" s="27"/>
      <c r="K168" s="27"/>
      <c r="L168" s="27"/>
      <c r="M168" s="27"/>
      <c r="N168" s="27"/>
      <c r="O168" s="27"/>
      <c r="P168" s="27"/>
    </row>
    <row r="169" spans="1:16" x14ac:dyDescent="0.25">
      <c r="A169" s="26" t="s">
        <v>28</v>
      </c>
      <c r="B169" s="52">
        <f>C169*1.54</f>
        <v>66.22</v>
      </c>
      <c r="C169" s="67">
        <v>43</v>
      </c>
      <c r="D169" s="10"/>
      <c r="E169" s="62"/>
      <c r="F169" s="62"/>
      <c r="G169" s="62"/>
      <c r="H169" s="73"/>
      <c r="I169" s="73"/>
      <c r="J169" s="73"/>
      <c r="K169" s="73"/>
      <c r="L169" s="73"/>
      <c r="M169" s="73"/>
      <c r="N169" s="73"/>
      <c r="O169" s="73"/>
      <c r="P169" s="73"/>
    </row>
    <row r="170" spans="1:16" x14ac:dyDescent="0.25">
      <c r="A170" s="26" t="s">
        <v>29</v>
      </c>
      <c r="B170" s="52">
        <f>C170*1.67</f>
        <v>71.81</v>
      </c>
      <c r="C170" s="67">
        <v>43</v>
      </c>
      <c r="D170" s="10"/>
      <c r="E170" s="62"/>
      <c r="F170" s="62"/>
      <c r="G170" s="62"/>
      <c r="H170" s="73"/>
      <c r="I170" s="73"/>
      <c r="J170" s="73"/>
      <c r="K170" s="73"/>
      <c r="L170" s="73"/>
      <c r="M170" s="73"/>
      <c r="N170" s="73"/>
      <c r="O170" s="73"/>
      <c r="P170" s="73"/>
    </row>
    <row r="171" spans="1:16" x14ac:dyDescent="0.25">
      <c r="A171" s="25" t="s">
        <v>62</v>
      </c>
      <c r="B171" s="34">
        <f>C171*1.25</f>
        <v>12.5</v>
      </c>
      <c r="C171" s="18">
        <v>10</v>
      </c>
      <c r="D171" s="11"/>
      <c r="E171" s="12"/>
      <c r="F171" s="12"/>
      <c r="G171" s="12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6" x14ac:dyDescent="0.25">
      <c r="A172" s="58" t="s">
        <v>25</v>
      </c>
      <c r="B172" s="124">
        <f>C172*1.33</f>
        <v>13.3</v>
      </c>
      <c r="C172" s="18">
        <v>10</v>
      </c>
      <c r="D172" s="11"/>
      <c r="E172" s="12"/>
      <c r="F172" s="12"/>
      <c r="G172" s="12"/>
      <c r="H172" s="27"/>
      <c r="I172" s="27"/>
      <c r="J172" s="27"/>
      <c r="K172" s="27"/>
      <c r="L172" s="27"/>
      <c r="M172" s="27"/>
      <c r="N172" s="27"/>
      <c r="O172" s="27"/>
      <c r="P172" s="27"/>
    </row>
    <row r="173" spans="1:16" x14ac:dyDescent="0.25">
      <c r="A173" s="58" t="s">
        <v>30</v>
      </c>
      <c r="B173" s="45">
        <f>C173*1.19</f>
        <v>13.09</v>
      </c>
      <c r="C173" s="18">
        <v>11</v>
      </c>
      <c r="D173" s="11"/>
      <c r="E173" s="12"/>
      <c r="F173" s="12"/>
      <c r="G173" s="12"/>
      <c r="H173" s="27"/>
      <c r="I173" s="27"/>
      <c r="J173" s="27"/>
      <c r="K173" s="27"/>
      <c r="L173" s="27"/>
      <c r="M173" s="27"/>
      <c r="N173" s="27"/>
      <c r="O173" s="27"/>
      <c r="P173" s="27"/>
    </row>
    <row r="174" spans="1:16" ht="86.25" customHeight="1" x14ac:dyDescent="0.25">
      <c r="A174" s="6" t="s">
        <v>59</v>
      </c>
      <c r="B174" s="18">
        <v>3</v>
      </c>
      <c r="C174" s="18">
        <v>3</v>
      </c>
      <c r="D174" s="11"/>
      <c r="E174" s="12"/>
      <c r="F174" s="12"/>
      <c r="G174" s="12"/>
      <c r="H174" s="27"/>
      <c r="I174" s="27"/>
      <c r="J174" s="27"/>
      <c r="K174" s="27"/>
      <c r="L174" s="27"/>
      <c r="M174" s="27"/>
      <c r="N174" s="27"/>
      <c r="O174" s="27"/>
      <c r="P174" s="27"/>
    </row>
    <row r="175" spans="1:16" x14ac:dyDescent="0.25">
      <c r="A175" s="6" t="s">
        <v>21</v>
      </c>
      <c r="B175" s="45">
        <v>4</v>
      </c>
      <c r="C175" s="45">
        <v>4</v>
      </c>
      <c r="D175" s="11"/>
      <c r="E175" s="12"/>
      <c r="F175" s="12"/>
      <c r="G175" s="12"/>
      <c r="H175" s="27"/>
      <c r="I175" s="27"/>
      <c r="J175" s="27"/>
      <c r="K175" s="27"/>
      <c r="L175" s="27"/>
      <c r="M175" s="27"/>
      <c r="N175" s="27"/>
      <c r="O175" s="27"/>
      <c r="P175" s="27"/>
    </row>
    <row r="176" spans="1:16" x14ac:dyDescent="0.25">
      <c r="A176" s="7" t="s">
        <v>32</v>
      </c>
      <c r="B176" s="124">
        <v>0.5</v>
      </c>
      <c r="C176" s="124">
        <v>0.5</v>
      </c>
      <c r="D176" s="11"/>
      <c r="E176" s="12"/>
      <c r="F176" s="12"/>
      <c r="G176" s="12"/>
      <c r="H176" s="27"/>
      <c r="I176" s="27"/>
      <c r="J176" s="27"/>
      <c r="K176" s="27"/>
      <c r="L176" s="27"/>
      <c r="M176" s="27"/>
      <c r="N176" s="27"/>
      <c r="O176" s="27"/>
      <c r="P176" s="27"/>
    </row>
    <row r="177" spans="1:16" x14ac:dyDescent="0.25">
      <c r="A177" s="6" t="s">
        <v>45</v>
      </c>
      <c r="B177" s="20">
        <v>5</v>
      </c>
      <c r="C177" s="20">
        <v>5</v>
      </c>
      <c r="D177" s="125"/>
      <c r="E177" s="49"/>
      <c r="F177" s="49"/>
      <c r="G177" s="49"/>
      <c r="H177" s="27"/>
      <c r="I177" s="27"/>
      <c r="J177" s="27"/>
      <c r="K177" s="27"/>
      <c r="L177" s="27"/>
      <c r="M177" s="27"/>
      <c r="N177" s="27"/>
      <c r="O177" s="27"/>
      <c r="P177" s="27"/>
    </row>
    <row r="178" spans="1:16" x14ac:dyDescent="0.25">
      <c r="A178" s="200" t="s">
        <v>110</v>
      </c>
      <c r="B178" s="200"/>
      <c r="C178" s="200"/>
      <c r="D178" s="126">
        <v>100</v>
      </c>
      <c r="E178" s="54">
        <v>18.2</v>
      </c>
      <c r="F178" s="54">
        <v>10.3</v>
      </c>
      <c r="G178" s="54">
        <v>15.2</v>
      </c>
      <c r="H178" s="73">
        <f>G178*4+F178*9+E178*4</f>
        <v>226.3</v>
      </c>
      <c r="I178" s="54">
        <v>1.22</v>
      </c>
      <c r="J178" s="54">
        <v>0.1255</v>
      </c>
      <c r="K178" s="54">
        <v>3.1642857142857139E-2</v>
      </c>
      <c r="L178" s="54">
        <v>4.5271428571428576</v>
      </c>
      <c r="M178" s="54">
        <v>52.464285714285715</v>
      </c>
      <c r="N178" s="54">
        <v>222.28571428571428</v>
      </c>
      <c r="O178" s="54">
        <v>44.557142857142857</v>
      </c>
      <c r="P178" s="54">
        <v>0.3</v>
      </c>
    </row>
    <row r="179" spans="1:16" ht="38.25" x14ac:dyDescent="0.25">
      <c r="A179" s="39" t="s">
        <v>111</v>
      </c>
      <c r="B179" s="50">
        <f>C179*1.5</f>
        <v>120</v>
      </c>
      <c r="C179" s="127">
        <v>80</v>
      </c>
      <c r="D179" s="123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</row>
    <row r="180" spans="1:16" ht="25.5" x14ac:dyDescent="0.25">
      <c r="A180" s="39" t="s">
        <v>112</v>
      </c>
      <c r="B180" s="50">
        <f>C180*1.82</f>
        <v>145.6</v>
      </c>
      <c r="C180" s="127">
        <v>80</v>
      </c>
      <c r="D180" s="123"/>
      <c r="E180" s="12"/>
      <c r="F180" s="12"/>
      <c r="G180" s="12"/>
      <c r="H180" s="27"/>
      <c r="I180" s="12"/>
      <c r="J180" s="12"/>
      <c r="K180" s="12"/>
      <c r="L180" s="12"/>
      <c r="M180" s="12"/>
      <c r="N180" s="12"/>
      <c r="O180" s="12"/>
      <c r="P180" s="12"/>
    </row>
    <row r="181" spans="1:16" ht="38.25" x14ac:dyDescent="0.25">
      <c r="A181" s="39" t="s">
        <v>113</v>
      </c>
      <c r="B181" s="50">
        <f>C181*1.35</f>
        <v>108</v>
      </c>
      <c r="C181" s="127">
        <v>80</v>
      </c>
      <c r="D181" s="123"/>
      <c r="E181" s="12"/>
      <c r="F181" s="12"/>
      <c r="G181" s="12"/>
      <c r="H181" s="27"/>
      <c r="I181" s="12"/>
      <c r="J181" s="12"/>
      <c r="K181" s="12"/>
      <c r="L181" s="12"/>
      <c r="M181" s="12"/>
      <c r="N181" s="12"/>
      <c r="O181" s="12"/>
      <c r="P181" s="12"/>
    </row>
    <row r="182" spans="1:16" ht="38.25" x14ac:dyDescent="0.25">
      <c r="A182" s="39" t="s">
        <v>114</v>
      </c>
      <c r="B182" s="50">
        <f>C182*1.31</f>
        <v>104.80000000000001</v>
      </c>
      <c r="C182" s="127">
        <v>80</v>
      </c>
      <c r="D182" s="123"/>
      <c r="E182" s="8"/>
      <c r="F182" s="8"/>
      <c r="G182" s="8"/>
      <c r="H182" s="9"/>
      <c r="I182" s="8"/>
      <c r="J182" s="8"/>
      <c r="K182" s="8"/>
      <c r="L182" s="8"/>
      <c r="M182" s="8"/>
      <c r="N182" s="8"/>
      <c r="O182" s="8"/>
      <c r="P182" s="8"/>
    </row>
    <row r="183" spans="1:16" x14ac:dyDescent="0.25">
      <c r="A183" s="24" t="s">
        <v>30</v>
      </c>
      <c r="B183" s="31">
        <f>C183*1.19</f>
        <v>9.52</v>
      </c>
      <c r="C183" s="127">
        <v>8</v>
      </c>
      <c r="D183" s="123"/>
      <c r="E183" s="56"/>
      <c r="F183" s="56"/>
      <c r="G183" s="56"/>
      <c r="H183" s="55"/>
      <c r="I183" s="56"/>
      <c r="J183" s="56"/>
      <c r="K183" s="56"/>
      <c r="L183" s="56"/>
      <c r="M183" s="56"/>
      <c r="N183" s="56"/>
      <c r="O183" s="56"/>
      <c r="P183" s="56"/>
    </row>
    <row r="184" spans="1:16" x14ac:dyDescent="0.25">
      <c r="A184" s="24" t="s">
        <v>20</v>
      </c>
      <c r="B184" s="31">
        <v>15</v>
      </c>
      <c r="C184" s="127">
        <v>15</v>
      </c>
      <c r="D184" s="123"/>
      <c r="E184" s="56"/>
      <c r="F184" s="56"/>
      <c r="G184" s="56"/>
      <c r="H184" s="55"/>
      <c r="I184" s="56"/>
      <c r="J184" s="56"/>
      <c r="K184" s="56"/>
      <c r="L184" s="56"/>
      <c r="M184" s="56"/>
      <c r="N184" s="56"/>
      <c r="O184" s="56"/>
      <c r="P184" s="56"/>
    </row>
    <row r="185" spans="1:16" x14ac:dyDescent="0.25">
      <c r="A185" s="24" t="s">
        <v>36</v>
      </c>
      <c r="B185" s="31">
        <v>15</v>
      </c>
      <c r="C185" s="127">
        <v>15</v>
      </c>
      <c r="D185" s="123"/>
      <c r="E185" s="56"/>
      <c r="F185" s="56"/>
      <c r="G185" s="56"/>
      <c r="H185" s="55"/>
      <c r="I185" s="54"/>
      <c r="J185" s="54"/>
      <c r="K185" s="54"/>
      <c r="L185" s="54"/>
      <c r="M185" s="54"/>
      <c r="N185" s="54"/>
      <c r="O185" s="54"/>
      <c r="P185" s="54"/>
    </row>
    <row r="186" spans="1:16" x14ac:dyDescent="0.25">
      <c r="A186" s="24" t="s">
        <v>52</v>
      </c>
      <c r="B186" s="127">
        <v>4</v>
      </c>
      <c r="C186" s="127">
        <v>4</v>
      </c>
      <c r="D186" s="123"/>
      <c r="E186" s="56"/>
      <c r="F186" s="56"/>
      <c r="G186" s="56"/>
      <c r="H186" s="55"/>
      <c r="I186" s="54"/>
      <c r="J186" s="54"/>
      <c r="K186" s="54"/>
      <c r="L186" s="54"/>
      <c r="M186" s="54"/>
      <c r="N186" s="54"/>
      <c r="O186" s="54"/>
      <c r="P186" s="54"/>
    </row>
    <row r="187" spans="1:16" x14ac:dyDescent="0.25">
      <c r="A187" s="24" t="s">
        <v>37</v>
      </c>
      <c r="B187" s="127">
        <v>7</v>
      </c>
      <c r="C187" s="127">
        <v>7</v>
      </c>
      <c r="D187" s="123"/>
      <c r="E187" s="56"/>
      <c r="F187" s="56"/>
      <c r="G187" s="56"/>
      <c r="H187" s="55"/>
      <c r="I187" s="54"/>
      <c r="J187" s="54"/>
      <c r="K187" s="54"/>
      <c r="L187" s="54"/>
      <c r="M187" s="54"/>
      <c r="N187" s="54"/>
      <c r="O187" s="54"/>
      <c r="P187" s="54"/>
    </row>
    <row r="188" spans="1:16" x14ac:dyDescent="0.25">
      <c r="A188" s="57" t="s">
        <v>33</v>
      </c>
      <c r="B188" s="127">
        <v>4</v>
      </c>
      <c r="C188" s="127">
        <v>4</v>
      </c>
      <c r="D188" s="123"/>
      <c r="E188" s="56"/>
      <c r="F188" s="56"/>
      <c r="G188" s="56"/>
      <c r="H188" s="55"/>
      <c r="I188" s="56"/>
      <c r="J188" s="56"/>
      <c r="K188" s="56"/>
      <c r="L188" s="56"/>
      <c r="M188" s="56"/>
      <c r="N188" s="56"/>
      <c r="O188" s="56"/>
      <c r="P188" s="56"/>
    </row>
    <row r="189" spans="1:16" x14ac:dyDescent="0.25">
      <c r="A189" s="201" t="s">
        <v>56</v>
      </c>
      <c r="B189" s="201"/>
      <c r="C189" s="201"/>
      <c r="D189" s="11">
        <v>180</v>
      </c>
      <c r="E189" s="35">
        <v>3.9</v>
      </c>
      <c r="F189" s="35">
        <v>5.9</v>
      </c>
      <c r="G189" s="35">
        <v>26.7</v>
      </c>
      <c r="H189" s="27">
        <f>E189*4+F189*9+G189*4</f>
        <v>175.5</v>
      </c>
      <c r="I189" s="21">
        <v>13.87</v>
      </c>
      <c r="J189" s="21">
        <v>0.18</v>
      </c>
      <c r="K189" s="21">
        <v>7.0000000000000007E-2</v>
      </c>
      <c r="L189" s="21">
        <v>0.2</v>
      </c>
      <c r="M189" s="21">
        <v>48.6</v>
      </c>
      <c r="N189" s="21">
        <v>84.6</v>
      </c>
      <c r="O189" s="21">
        <v>15</v>
      </c>
      <c r="P189" s="21">
        <v>1.2</v>
      </c>
    </row>
    <row r="190" spans="1:16" x14ac:dyDescent="0.25">
      <c r="A190" s="24" t="s">
        <v>26</v>
      </c>
      <c r="B190" s="17">
        <f>C190*1.33</f>
        <v>204.82000000000002</v>
      </c>
      <c r="C190" s="9">
        <v>154</v>
      </c>
      <c r="D190" s="9"/>
      <c r="E190" s="8"/>
      <c r="F190" s="8"/>
      <c r="G190" s="8"/>
      <c r="H190" s="17"/>
      <c r="I190" s="23"/>
      <c r="J190" s="23"/>
      <c r="K190" s="23"/>
      <c r="L190" s="23"/>
      <c r="M190" s="23"/>
      <c r="N190" s="23"/>
      <c r="O190" s="23"/>
      <c r="P190" s="23"/>
    </row>
    <row r="191" spans="1:16" x14ac:dyDescent="0.25">
      <c r="A191" s="25" t="s">
        <v>27</v>
      </c>
      <c r="B191" s="17">
        <f>C191*1.43</f>
        <v>220.22</v>
      </c>
      <c r="C191" s="9">
        <v>154</v>
      </c>
      <c r="D191" s="9"/>
      <c r="E191" s="8"/>
      <c r="F191" s="8"/>
      <c r="G191" s="8"/>
      <c r="H191" s="17"/>
      <c r="I191" s="47"/>
      <c r="J191" s="47"/>
      <c r="K191" s="47"/>
      <c r="L191" s="47"/>
      <c r="M191" s="47"/>
      <c r="N191" s="47"/>
      <c r="O191" s="47"/>
      <c r="P191" s="47"/>
    </row>
    <row r="192" spans="1:16" x14ac:dyDescent="0.25">
      <c r="A192" s="24" t="s">
        <v>28</v>
      </c>
      <c r="B192" s="17">
        <f>C192*1.54</f>
        <v>237.16</v>
      </c>
      <c r="C192" s="9">
        <v>154</v>
      </c>
      <c r="D192" s="9"/>
      <c r="E192" s="8"/>
      <c r="F192" s="8"/>
      <c r="G192" s="8"/>
      <c r="H192" s="17"/>
      <c r="I192" s="47"/>
      <c r="J192" s="47"/>
      <c r="K192" s="47"/>
      <c r="L192" s="47"/>
      <c r="M192" s="47"/>
      <c r="N192" s="47"/>
      <c r="O192" s="47"/>
      <c r="P192" s="47"/>
    </row>
    <row r="193" spans="1:16" x14ac:dyDescent="0.25">
      <c r="A193" s="24" t="s">
        <v>29</v>
      </c>
      <c r="B193" s="17">
        <f>C193*1.67</f>
        <v>257.18</v>
      </c>
      <c r="C193" s="9">
        <v>154</v>
      </c>
      <c r="D193" s="9"/>
      <c r="E193" s="8"/>
      <c r="F193" s="8"/>
      <c r="G193" s="8"/>
      <c r="H193" s="17"/>
      <c r="I193" s="47"/>
      <c r="J193" s="47"/>
      <c r="K193" s="47"/>
      <c r="L193" s="47"/>
      <c r="M193" s="47"/>
      <c r="N193" s="47"/>
      <c r="O193" s="47"/>
      <c r="P193" s="47"/>
    </row>
    <row r="194" spans="1:16" x14ac:dyDescent="0.25">
      <c r="A194" s="25" t="s">
        <v>36</v>
      </c>
      <c r="B194" s="9">
        <v>29</v>
      </c>
      <c r="C194" s="9">
        <v>29</v>
      </c>
      <c r="D194" s="9"/>
      <c r="E194" s="8"/>
      <c r="F194" s="8"/>
      <c r="G194" s="8"/>
      <c r="H194" s="17"/>
      <c r="I194" s="47"/>
      <c r="J194" s="47"/>
      <c r="K194" s="47"/>
      <c r="L194" s="47"/>
      <c r="M194" s="47"/>
      <c r="N194" s="47"/>
      <c r="O194" s="47"/>
      <c r="P194" s="47"/>
    </row>
    <row r="195" spans="1:16" x14ac:dyDescent="0.25">
      <c r="A195" s="6" t="s">
        <v>31</v>
      </c>
      <c r="B195" s="9">
        <v>7</v>
      </c>
      <c r="C195" s="9">
        <v>7</v>
      </c>
      <c r="D195" s="8"/>
      <c r="E195" s="8"/>
      <c r="F195" s="8"/>
      <c r="G195" s="8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 ht="62.25" customHeight="1" x14ac:dyDescent="0.25">
      <c r="A196" s="168" t="s">
        <v>153</v>
      </c>
      <c r="B196" s="9">
        <v>30</v>
      </c>
      <c r="C196" s="9">
        <v>30</v>
      </c>
      <c r="D196" s="169" t="s">
        <v>154</v>
      </c>
      <c r="E196" s="12">
        <v>3.6</v>
      </c>
      <c r="F196" s="12">
        <v>7.6</v>
      </c>
      <c r="G196" s="12">
        <v>44</v>
      </c>
      <c r="H196" s="27">
        <f>G196*4+F196*9+E196*4</f>
        <v>258.79999999999995</v>
      </c>
      <c r="I196" s="12">
        <v>0.55555555555555558</v>
      </c>
      <c r="J196" s="12">
        <v>2.2222222222222223E-2</v>
      </c>
      <c r="K196" s="12">
        <v>0.02</v>
      </c>
      <c r="L196" s="12">
        <v>0.88888888888888884</v>
      </c>
      <c r="M196" s="12">
        <v>244</v>
      </c>
      <c r="N196" s="12">
        <v>18.333333333333332</v>
      </c>
      <c r="O196" s="12">
        <v>5.333333333333333</v>
      </c>
      <c r="P196" s="12">
        <v>0</v>
      </c>
    </row>
    <row r="197" spans="1:16" x14ac:dyDescent="0.25">
      <c r="A197" s="192" t="s">
        <v>146</v>
      </c>
      <c r="B197" s="193"/>
      <c r="C197" s="194"/>
      <c r="D197" s="11">
        <v>200</v>
      </c>
      <c r="E197" s="21">
        <v>0.2</v>
      </c>
      <c r="F197" s="21">
        <v>0</v>
      </c>
      <c r="G197" s="21">
        <v>15</v>
      </c>
      <c r="H197" s="21">
        <f>G197*4+F197*9+E197*4</f>
        <v>60.8</v>
      </c>
      <c r="I197" s="21">
        <v>0</v>
      </c>
      <c r="J197" s="21">
        <v>0</v>
      </c>
      <c r="K197" s="21">
        <v>0</v>
      </c>
      <c r="L197" s="21">
        <v>0</v>
      </c>
      <c r="M197" s="21">
        <v>0.2</v>
      </c>
      <c r="N197" s="21">
        <v>0</v>
      </c>
      <c r="O197" s="21">
        <v>0</v>
      </c>
      <c r="P197" s="21">
        <v>0.02</v>
      </c>
    </row>
    <row r="198" spans="1:16" x14ac:dyDescent="0.25">
      <c r="A198" s="25" t="s">
        <v>147</v>
      </c>
      <c r="B198" s="34">
        <v>0.5</v>
      </c>
      <c r="C198" s="34">
        <v>0.5</v>
      </c>
      <c r="D198" s="20"/>
      <c r="E198" s="61"/>
      <c r="F198" s="61"/>
      <c r="G198" s="23"/>
      <c r="H198" s="23"/>
      <c r="I198" s="23"/>
      <c r="J198" s="23"/>
      <c r="K198" s="23"/>
      <c r="L198" s="23"/>
      <c r="M198" s="23"/>
      <c r="N198" s="23"/>
      <c r="O198" s="23"/>
      <c r="P198" s="23"/>
    </row>
    <row r="199" spans="1:16" x14ac:dyDescent="0.25">
      <c r="A199" s="6" t="s">
        <v>148</v>
      </c>
      <c r="B199" s="20">
        <v>15</v>
      </c>
      <c r="C199" s="20">
        <v>15</v>
      </c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x14ac:dyDescent="0.25">
      <c r="A200" s="192" t="s">
        <v>34</v>
      </c>
      <c r="B200" s="193"/>
      <c r="C200" s="194"/>
      <c r="D200" s="11">
        <v>30</v>
      </c>
      <c r="E200" s="12">
        <v>1.41</v>
      </c>
      <c r="F200" s="12">
        <v>0.3</v>
      </c>
      <c r="G200" s="12">
        <v>13.11</v>
      </c>
      <c r="H200" s="27">
        <v>60.780000000000008</v>
      </c>
      <c r="I200" s="12">
        <v>0</v>
      </c>
      <c r="J200" s="12">
        <v>2.4E-2</v>
      </c>
      <c r="K200" s="12">
        <v>0</v>
      </c>
      <c r="L200" s="12">
        <v>0</v>
      </c>
      <c r="M200" s="12">
        <v>5.4</v>
      </c>
      <c r="N200" s="12">
        <v>26.1</v>
      </c>
      <c r="O200" s="12">
        <v>5.7</v>
      </c>
      <c r="P200" s="12">
        <v>0.84000000000000008</v>
      </c>
    </row>
    <row r="201" spans="1:16" x14ac:dyDescent="0.25">
      <c r="A201" s="182" t="s">
        <v>54</v>
      </c>
      <c r="B201" s="182"/>
      <c r="C201" s="182"/>
      <c r="D201" s="11">
        <v>30</v>
      </c>
      <c r="E201" s="12">
        <v>2.5</v>
      </c>
      <c r="F201" s="12">
        <v>0.4</v>
      </c>
      <c r="G201" s="12">
        <v>10.8</v>
      </c>
      <c r="H201" s="27">
        <v>57</v>
      </c>
      <c r="I201" s="12">
        <v>0</v>
      </c>
      <c r="J201" s="12">
        <v>0.13800000000000001</v>
      </c>
      <c r="K201" s="12">
        <v>0</v>
      </c>
      <c r="L201" s="12">
        <v>0</v>
      </c>
      <c r="M201" s="12">
        <v>9.9</v>
      </c>
      <c r="N201" s="12">
        <v>65.400000000000006</v>
      </c>
      <c r="O201" s="12">
        <v>17.600000000000001</v>
      </c>
      <c r="P201" s="12">
        <v>1.2</v>
      </c>
    </row>
    <row r="202" spans="1:16" x14ac:dyDescent="0.25">
      <c r="A202" s="183" t="s">
        <v>55</v>
      </c>
      <c r="B202" s="183"/>
      <c r="C202" s="183"/>
      <c r="D202" s="11">
        <v>30</v>
      </c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29.25" customHeight="1" x14ac:dyDescent="0.25">
      <c r="A203" s="202" t="s">
        <v>0</v>
      </c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</row>
    <row r="204" spans="1:16" ht="15.75" customHeight="1" x14ac:dyDescent="0.25">
      <c r="A204" s="195" t="s">
        <v>1</v>
      </c>
      <c r="B204" s="197" t="s">
        <v>2</v>
      </c>
      <c r="C204" s="197" t="s">
        <v>3</v>
      </c>
      <c r="D204" s="177" t="s">
        <v>4</v>
      </c>
      <c r="E204" s="178"/>
      <c r="F204" s="178"/>
      <c r="G204" s="178"/>
      <c r="H204" s="179"/>
      <c r="I204" s="209" t="s">
        <v>5</v>
      </c>
      <c r="J204" s="210"/>
      <c r="K204" s="210"/>
      <c r="L204" s="211"/>
      <c r="M204" s="209" t="s">
        <v>6</v>
      </c>
      <c r="N204" s="210"/>
      <c r="O204" s="210"/>
      <c r="P204" s="211"/>
    </row>
    <row r="205" spans="1:16" ht="15" customHeight="1" x14ac:dyDescent="0.25">
      <c r="A205" s="196"/>
      <c r="B205" s="198"/>
      <c r="C205" s="198"/>
      <c r="D205" s="1" t="s">
        <v>7</v>
      </c>
      <c r="E205" s="2" t="s">
        <v>8</v>
      </c>
      <c r="F205" s="2" t="s">
        <v>9</v>
      </c>
      <c r="G205" s="2" t="s">
        <v>10</v>
      </c>
      <c r="H205" s="3" t="s">
        <v>11</v>
      </c>
      <c r="I205" s="64" t="s">
        <v>12</v>
      </c>
      <c r="J205" s="65" t="s">
        <v>13</v>
      </c>
      <c r="K205" s="65" t="s">
        <v>14</v>
      </c>
      <c r="L205" s="65" t="s">
        <v>15</v>
      </c>
      <c r="M205" s="65" t="s">
        <v>16</v>
      </c>
      <c r="N205" s="65" t="s">
        <v>17</v>
      </c>
      <c r="O205" s="65" t="s">
        <v>18</v>
      </c>
      <c r="P205" s="64" t="s">
        <v>19</v>
      </c>
    </row>
    <row r="206" spans="1:16" ht="22.5" x14ac:dyDescent="0.45">
      <c r="A206" s="184" t="s">
        <v>76</v>
      </c>
      <c r="B206" s="185"/>
      <c r="C206" s="185"/>
      <c r="D206" s="185"/>
      <c r="E206" s="128">
        <f>E207+E221+E233+E235+E232</f>
        <v>32.04</v>
      </c>
      <c r="F206" s="128">
        <f>F207+F221+F233+F235+F232</f>
        <v>23.36</v>
      </c>
      <c r="G206" s="128">
        <f>G207+G221+G233+G235+G232</f>
        <v>136.62</v>
      </c>
      <c r="H206" s="128">
        <f>H207+H221+H233+H235+H232</f>
        <v>884.88</v>
      </c>
      <c r="I206" s="128">
        <f t="shared" ref="I206:P206" si="6">I207+I221+I233+I235+I232</f>
        <v>6.72</v>
      </c>
      <c r="J206" s="128">
        <f t="shared" si="6"/>
        <v>0.66</v>
      </c>
      <c r="K206" s="128">
        <f t="shared" si="6"/>
        <v>0.06</v>
      </c>
      <c r="L206" s="128">
        <f t="shared" si="6"/>
        <v>5.01</v>
      </c>
      <c r="M206" s="128">
        <f t="shared" si="6"/>
        <v>241.99</v>
      </c>
      <c r="N206" s="128">
        <f t="shared" si="6"/>
        <v>438.79999999999995</v>
      </c>
      <c r="O206" s="128">
        <f t="shared" si="6"/>
        <v>98.61</v>
      </c>
      <c r="P206" s="128">
        <f t="shared" si="6"/>
        <v>5.8599999999999994</v>
      </c>
    </row>
    <row r="207" spans="1:16" ht="25.5" customHeight="1" x14ac:dyDescent="0.25">
      <c r="A207" s="189" t="s">
        <v>115</v>
      </c>
      <c r="B207" s="189"/>
      <c r="C207" s="189"/>
      <c r="D207" s="11" t="s">
        <v>116</v>
      </c>
      <c r="E207" s="11">
        <v>6.1</v>
      </c>
      <c r="F207" s="11">
        <v>8.3000000000000007</v>
      </c>
      <c r="G207" s="11">
        <v>30.2</v>
      </c>
      <c r="H207" s="27">
        <f>E207*4+F207*9+G207*4</f>
        <v>219.89999999999998</v>
      </c>
      <c r="I207" s="21">
        <v>1.72</v>
      </c>
      <c r="J207" s="21">
        <v>0.25</v>
      </c>
      <c r="K207" s="21">
        <v>0.02</v>
      </c>
      <c r="L207" s="21">
        <v>0.41</v>
      </c>
      <c r="M207" s="21">
        <v>82</v>
      </c>
      <c r="N207" s="21">
        <v>64.400000000000006</v>
      </c>
      <c r="O207" s="21">
        <v>13.87</v>
      </c>
      <c r="P207" s="21">
        <v>0.8</v>
      </c>
    </row>
    <row r="208" spans="1:16" x14ac:dyDescent="0.25">
      <c r="A208" s="39" t="s">
        <v>23</v>
      </c>
      <c r="B208" s="50">
        <f>C208*1.36</f>
        <v>21.76</v>
      </c>
      <c r="C208" s="43">
        <v>16</v>
      </c>
      <c r="D208" s="172"/>
      <c r="E208" s="38"/>
      <c r="F208" s="38"/>
      <c r="G208" s="38"/>
      <c r="H208" s="51"/>
      <c r="I208" s="51"/>
      <c r="J208" s="51"/>
      <c r="K208" s="51"/>
      <c r="L208" s="51"/>
      <c r="M208" s="51"/>
      <c r="N208" s="51"/>
      <c r="O208" s="51"/>
      <c r="P208" s="51"/>
    </row>
    <row r="209" spans="1:16" x14ac:dyDescent="0.25">
      <c r="A209" s="39" t="s">
        <v>24</v>
      </c>
      <c r="B209" s="50">
        <f>C209*1.18</f>
        <v>18.88</v>
      </c>
      <c r="C209" s="43">
        <v>16</v>
      </c>
      <c r="D209" s="10"/>
      <c r="E209" s="12"/>
      <c r="F209" s="12"/>
      <c r="G209" s="12"/>
      <c r="H209" s="27"/>
      <c r="I209" s="51"/>
      <c r="J209" s="51"/>
      <c r="K209" s="51"/>
      <c r="L209" s="51"/>
      <c r="M209" s="51"/>
      <c r="N209" s="51"/>
      <c r="O209" s="51"/>
      <c r="P209" s="51"/>
    </row>
    <row r="210" spans="1:16" ht="38.25" x14ac:dyDescent="0.25">
      <c r="A210" s="39" t="s">
        <v>57</v>
      </c>
      <c r="B210" s="50">
        <f>C208</f>
        <v>16</v>
      </c>
      <c r="C210" s="43">
        <v>16</v>
      </c>
      <c r="D210" s="11"/>
      <c r="E210" s="34"/>
      <c r="F210" s="34"/>
      <c r="G210" s="34"/>
      <c r="H210" s="18"/>
      <c r="I210" s="51"/>
      <c r="J210" s="51"/>
      <c r="K210" s="51"/>
      <c r="L210" s="51"/>
      <c r="M210" s="51"/>
      <c r="N210" s="51"/>
      <c r="O210" s="51"/>
      <c r="P210" s="51"/>
    </row>
    <row r="211" spans="1:16" x14ac:dyDescent="0.25">
      <c r="A211" s="7" t="s">
        <v>117</v>
      </c>
      <c r="B211" s="18">
        <v>20.2</v>
      </c>
      <c r="C211" s="18">
        <v>20</v>
      </c>
      <c r="D211" s="11"/>
      <c r="E211" s="12"/>
      <c r="F211" s="12"/>
      <c r="G211" s="12"/>
      <c r="H211" s="27"/>
      <c r="I211" s="27"/>
      <c r="J211" s="27"/>
      <c r="K211" s="27"/>
      <c r="L211" s="27"/>
      <c r="M211" s="27"/>
      <c r="N211" s="27"/>
      <c r="O211" s="27"/>
      <c r="P211" s="27"/>
    </row>
    <row r="212" spans="1:16" ht="30" x14ac:dyDescent="0.25">
      <c r="A212" s="6" t="s">
        <v>26</v>
      </c>
      <c r="B212" s="18">
        <f>C212*1.33</f>
        <v>66.5</v>
      </c>
      <c r="C212" s="20">
        <v>50</v>
      </c>
      <c r="D212" s="20"/>
      <c r="E212" s="34"/>
      <c r="F212" s="34"/>
      <c r="G212" s="34"/>
      <c r="H212" s="18"/>
      <c r="I212" s="18"/>
      <c r="J212" s="18"/>
      <c r="K212" s="18"/>
      <c r="L212" s="18"/>
      <c r="M212" s="18"/>
      <c r="N212" s="18"/>
      <c r="O212" s="18"/>
      <c r="P212" s="18"/>
    </row>
    <row r="213" spans="1:16" x14ac:dyDescent="0.25">
      <c r="A213" s="6" t="s">
        <v>27</v>
      </c>
      <c r="B213" s="18">
        <f>C213*1.43</f>
        <v>71.5</v>
      </c>
      <c r="C213" s="20">
        <v>50</v>
      </c>
      <c r="D213" s="20"/>
      <c r="E213" s="34"/>
      <c r="F213" s="34"/>
      <c r="G213" s="34"/>
      <c r="H213" s="18"/>
      <c r="I213" s="18"/>
      <c r="J213" s="18"/>
      <c r="K213" s="18"/>
      <c r="L213" s="18"/>
      <c r="M213" s="18"/>
      <c r="N213" s="18"/>
      <c r="O213" s="18"/>
      <c r="P213" s="18"/>
    </row>
    <row r="214" spans="1:16" x14ac:dyDescent="0.25">
      <c r="A214" s="26" t="s">
        <v>28</v>
      </c>
      <c r="B214" s="18">
        <f>C214*1.54</f>
        <v>77</v>
      </c>
      <c r="C214" s="20">
        <v>50</v>
      </c>
      <c r="D214" s="20"/>
      <c r="E214" s="34"/>
      <c r="F214" s="34"/>
      <c r="G214" s="34"/>
      <c r="H214" s="18"/>
      <c r="I214" s="18"/>
      <c r="J214" s="18"/>
      <c r="K214" s="18"/>
      <c r="L214" s="18"/>
      <c r="M214" s="18"/>
      <c r="N214" s="18"/>
      <c r="O214" s="18"/>
      <c r="P214" s="18"/>
    </row>
    <row r="215" spans="1:16" x14ac:dyDescent="0.25">
      <c r="A215" s="26" t="s">
        <v>29</v>
      </c>
      <c r="B215" s="18">
        <f>C215*1.67</f>
        <v>83.5</v>
      </c>
      <c r="C215" s="20">
        <v>50</v>
      </c>
      <c r="D215" s="20"/>
      <c r="E215" s="34"/>
      <c r="F215" s="34"/>
      <c r="G215" s="34"/>
      <c r="H215" s="18"/>
      <c r="I215" s="18"/>
      <c r="J215" s="18"/>
      <c r="K215" s="18"/>
      <c r="L215" s="18"/>
      <c r="M215" s="18"/>
      <c r="N215" s="18"/>
      <c r="O215" s="18"/>
      <c r="P215" s="18"/>
    </row>
    <row r="216" spans="1:16" x14ac:dyDescent="0.25">
      <c r="A216" s="25" t="s">
        <v>62</v>
      </c>
      <c r="B216" s="34">
        <f>C216*1.25</f>
        <v>16.25</v>
      </c>
      <c r="C216" s="20">
        <v>13</v>
      </c>
      <c r="D216" s="20"/>
      <c r="E216" s="34"/>
      <c r="F216" s="34"/>
      <c r="G216" s="34"/>
      <c r="H216" s="18"/>
      <c r="I216" s="18"/>
      <c r="J216" s="18"/>
      <c r="K216" s="18"/>
      <c r="L216" s="18"/>
      <c r="M216" s="18"/>
      <c r="N216" s="18"/>
      <c r="O216" s="18"/>
      <c r="P216" s="18"/>
    </row>
    <row r="217" spans="1:16" x14ac:dyDescent="0.25">
      <c r="A217" s="6" t="s">
        <v>25</v>
      </c>
      <c r="B217" s="34">
        <f>C217*1.33</f>
        <v>17.29</v>
      </c>
      <c r="C217" s="20">
        <v>13</v>
      </c>
      <c r="D217" s="20"/>
      <c r="E217" s="34"/>
      <c r="F217" s="34"/>
      <c r="G217" s="34"/>
      <c r="H217" s="18"/>
      <c r="I217" s="18"/>
      <c r="J217" s="18"/>
      <c r="K217" s="18"/>
      <c r="L217" s="18"/>
      <c r="M217" s="18"/>
      <c r="N217" s="18"/>
      <c r="O217" s="18"/>
      <c r="P217" s="18"/>
    </row>
    <row r="218" spans="1:16" x14ac:dyDescent="0.25">
      <c r="A218" s="6" t="s">
        <v>30</v>
      </c>
      <c r="B218" s="18">
        <f>C218*1.19</f>
        <v>11.899999999999999</v>
      </c>
      <c r="C218" s="20">
        <v>10</v>
      </c>
      <c r="D218" s="20"/>
      <c r="E218" s="34"/>
      <c r="F218" s="34"/>
      <c r="G218" s="34"/>
      <c r="H218" s="18"/>
      <c r="I218" s="18"/>
      <c r="J218" s="18"/>
      <c r="K218" s="18"/>
      <c r="L218" s="18"/>
      <c r="M218" s="18"/>
      <c r="N218" s="18"/>
      <c r="O218" s="18"/>
      <c r="P218" s="18"/>
    </row>
    <row r="219" spans="1:16" x14ac:dyDescent="0.25">
      <c r="A219" s="6" t="s">
        <v>21</v>
      </c>
      <c r="B219" s="43">
        <v>4</v>
      </c>
      <c r="C219" s="19">
        <v>4</v>
      </c>
      <c r="D219" s="20"/>
      <c r="E219" s="34"/>
      <c r="F219" s="34"/>
      <c r="G219" s="34"/>
      <c r="H219" s="18"/>
      <c r="I219" s="18"/>
      <c r="J219" s="18"/>
      <c r="K219" s="18"/>
      <c r="L219" s="18"/>
      <c r="M219" s="18"/>
      <c r="N219" s="18"/>
      <c r="O219" s="18"/>
      <c r="P219" s="18"/>
    </row>
    <row r="220" spans="1:16" x14ac:dyDescent="0.25">
      <c r="A220" s="7" t="s">
        <v>20</v>
      </c>
      <c r="B220" s="17">
        <v>38</v>
      </c>
      <c r="C220" s="17">
        <v>32</v>
      </c>
      <c r="D220" s="20"/>
      <c r="E220" s="34"/>
      <c r="F220" s="69"/>
      <c r="G220" s="18"/>
      <c r="H220" s="18"/>
      <c r="I220" s="18"/>
      <c r="J220" s="18"/>
      <c r="K220" s="18"/>
      <c r="L220" s="18"/>
      <c r="M220" s="18"/>
      <c r="N220" s="18"/>
      <c r="O220" s="18"/>
      <c r="P220" s="18"/>
    </row>
    <row r="221" spans="1:16" x14ac:dyDescent="0.25">
      <c r="A221" s="182" t="s">
        <v>118</v>
      </c>
      <c r="B221" s="182"/>
      <c r="C221" s="182"/>
      <c r="D221" s="11">
        <v>250</v>
      </c>
      <c r="E221" s="62">
        <v>19.239999999999998</v>
      </c>
      <c r="F221" s="62">
        <v>13.7</v>
      </c>
      <c r="G221" s="62">
        <v>32.26</v>
      </c>
      <c r="H221" s="73">
        <f>G221*4+F221*9+E221*4</f>
        <v>329.29999999999995</v>
      </c>
      <c r="I221" s="62">
        <v>5</v>
      </c>
      <c r="J221" s="12">
        <v>0.25</v>
      </c>
      <c r="K221" s="12">
        <v>0.04</v>
      </c>
      <c r="L221" s="12">
        <v>4.5999999999999996</v>
      </c>
      <c r="M221" s="12">
        <v>25.99</v>
      </c>
      <c r="N221" s="12">
        <v>235</v>
      </c>
      <c r="O221" s="12">
        <v>48.54</v>
      </c>
      <c r="P221" s="12">
        <v>1.7</v>
      </c>
    </row>
    <row r="222" spans="1:16" x14ac:dyDescent="0.25">
      <c r="A222" s="39" t="s">
        <v>145</v>
      </c>
      <c r="B222" s="50">
        <f>C222*1.36</f>
        <v>107.44000000000001</v>
      </c>
      <c r="C222" s="18">
        <v>79</v>
      </c>
      <c r="D222" s="90"/>
      <c r="E222" s="38"/>
      <c r="F222" s="38"/>
      <c r="G222" s="38"/>
      <c r="H222" s="51"/>
      <c r="I222" s="51"/>
      <c r="J222" s="51"/>
      <c r="K222" s="51"/>
      <c r="L222" s="51"/>
      <c r="M222" s="51"/>
      <c r="N222" s="51"/>
      <c r="O222" s="51"/>
      <c r="P222" s="51"/>
    </row>
    <row r="223" spans="1:16" x14ac:dyDescent="0.25">
      <c r="A223" s="7" t="s">
        <v>73</v>
      </c>
      <c r="B223" s="17"/>
      <c r="C223" s="20">
        <v>50</v>
      </c>
      <c r="D223" s="20"/>
      <c r="E223" s="34"/>
      <c r="F223" s="34"/>
      <c r="G223" s="34"/>
      <c r="H223" s="18"/>
      <c r="I223" s="18"/>
      <c r="J223" s="18"/>
      <c r="K223" s="18"/>
      <c r="L223" s="18"/>
      <c r="M223" s="18"/>
      <c r="N223" s="18"/>
      <c r="O223" s="18"/>
      <c r="P223" s="18"/>
    </row>
    <row r="224" spans="1:16" ht="30" x14ac:dyDescent="0.25">
      <c r="A224" s="6" t="s">
        <v>26</v>
      </c>
      <c r="B224" s="17">
        <f>C224*1.33</f>
        <v>219.45000000000002</v>
      </c>
      <c r="C224" s="19">
        <v>165</v>
      </c>
      <c r="D224" s="20"/>
      <c r="E224" s="34"/>
      <c r="F224" s="34"/>
      <c r="G224" s="34"/>
      <c r="H224" s="18"/>
      <c r="I224" s="18"/>
      <c r="J224" s="18"/>
      <c r="K224" s="18"/>
      <c r="L224" s="18"/>
      <c r="M224" s="18"/>
      <c r="N224" s="18"/>
      <c r="O224" s="18"/>
      <c r="P224" s="18"/>
    </row>
    <row r="225" spans="1:16" x14ac:dyDescent="0.25">
      <c r="A225" s="6" t="s">
        <v>27</v>
      </c>
      <c r="B225" s="17">
        <f>C225*1.43</f>
        <v>235.95</v>
      </c>
      <c r="C225" s="19">
        <v>165</v>
      </c>
      <c r="D225" s="20"/>
      <c r="E225" s="34"/>
      <c r="F225" s="34"/>
      <c r="G225" s="34"/>
      <c r="H225" s="18"/>
      <c r="I225" s="18"/>
      <c r="J225" s="18"/>
      <c r="K225" s="18"/>
      <c r="L225" s="18"/>
      <c r="M225" s="18"/>
      <c r="N225" s="18"/>
      <c r="O225" s="18"/>
      <c r="P225" s="18"/>
    </row>
    <row r="226" spans="1:16" x14ac:dyDescent="0.25">
      <c r="A226" s="6" t="s">
        <v>28</v>
      </c>
      <c r="B226" s="17">
        <f>C226*1.54</f>
        <v>254.1</v>
      </c>
      <c r="C226" s="19">
        <v>165</v>
      </c>
      <c r="D226" s="20"/>
      <c r="E226" s="34"/>
      <c r="F226" s="22"/>
      <c r="G226" s="22"/>
      <c r="H226" s="52"/>
      <c r="I226" s="52"/>
      <c r="J226" s="52"/>
      <c r="K226" s="52"/>
      <c r="L226" s="52"/>
      <c r="M226" s="52"/>
      <c r="N226" s="52"/>
      <c r="O226" s="52"/>
      <c r="P226" s="52"/>
    </row>
    <row r="227" spans="1:16" x14ac:dyDescent="0.25">
      <c r="A227" s="6" t="s">
        <v>29</v>
      </c>
      <c r="B227" s="17">
        <f>C227*1.67</f>
        <v>275.55</v>
      </c>
      <c r="C227" s="19">
        <v>165</v>
      </c>
      <c r="D227" s="20"/>
      <c r="E227" s="34"/>
      <c r="F227" s="22"/>
      <c r="G227" s="22"/>
      <c r="H227" s="52"/>
      <c r="I227" s="52"/>
      <c r="J227" s="52"/>
      <c r="K227" s="52"/>
      <c r="L227" s="52"/>
      <c r="M227" s="52"/>
      <c r="N227" s="52"/>
      <c r="O227" s="52"/>
      <c r="P227" s="52"/>
    </row>
    <row r="228" spans="1:16" x14ac:dyDescent="0.25">
      <c r="A228" s="25" t="s">
        <v>62</v>
      </c>
      <c r="B228" s="17">
        <f>C228*1.25</f>
        <v>31.25</v>
      </c>
      <c r="C228" s="9">
        <v>25</v>
      </c>
      <c r="D228" s="20"/>
      <c r="E228" s="34"/>
      <c r="F228" s="34"/>
      <c r="G228" s="34"/>
      <c r="H228" s="18"/>
      <c r="I228" s="18"/>
      <c r="J228" s="18"/>
      <c r="K228" s="18"/>
      <c r="L228" s="18"/>
      <c r="M228" s="18"/>
      <c r="N228" s="18"/>
      <c r="O228" s="18"/>
      <c r="P228" s="18"/>
    </row>
    <row r="229" spans="1:16" x14ac:dyDescent="0.25">
      <c r="A229" s="6" t="s">
        <v>25</v>
      </c>
      <c r="B229" s="17">
        <f>C229*1.33</f>
        <v>33.25</v>
      </c>
      <c r="C229" s="9">
        <v>25</v>
      </c>
      <c r="D229" s="20"/>
      <c r="E229" s="34"/>
      <c r="F229" s="34"/>
      <c r="G229" s="34"/>
      <c r="H229" s="18"/>
      <c r="I229" s="18"/>
      <c r="J229" s="18"/>
      <c r="K229" s="18"/>
      <c r="L229" s="18"/>
      <c r="M229" s="18"/>
      <c r="N229" s="18"/>
      <c r="O229" s="18"/>
      <c r="P229" s="18"/>
    </row>
    <row r="230" spans="1:16" x14ac:dyDescent="0.25">
      <c r="A230" s="6" t="s">
        <v>30</v>
      </c>
      <c r="B230" s="17">
        <f>C230*1.19</f>
        <v>23.799999999999997</v>
      </c>
      <c r="C230" s="9">
        <v>20</v>
      </c>
      <c r="D230" s="20"/>
      <c r="E230" s="34"/>
      <c r="F230" s="34"/>
      <c r="G230" s="34"/>
      <c r="H230" s="18"/>
      <c r="I230" s="18"/>
      <c r="J230" s="18"/>
      <c r="K230" s="18"/>
      <c r="L230" s="18"/>
      <c r="M230" s="18"/>
      <c r="N230" s="18"/>
      <c r="O230" s="18"/>
      <c r="P230" s="18"/>
    </row>
    <row r="231" spans="1:16" x14ac:dyDescent="0.25">
      <c r="A231" s="6" t="s">
        <v>33</v>
      </c>
      <c r="B231" s="9">
        <v>8</v>
      </c>
      <c r="C231" s="9">
        <v>8</v>
      </c>
      <c r="D231" s="129"/>
      <c r="E231" s="34"/>
      <c r="F231" s="34"/>
      <c r="G231" s="34"/>
      <c r="H231" s="18"/>
      <c r="I231" s="18"/>
      <c r="J231" s="18"/>
      <c r="K231" s="18"/>
      <c r="L231" s="18"/>
      <c r="M231" s="18"/>
      <c r="N231" s="18"/>
      <c r="O231" s="18"/>
      <c r="P231" s="18"/>
    </row>
    <row r="232" spans="1:16" x14ac:dyDescent="0.25">
      <c r="A232" s="88" t="s">
        <v>75</v>
      </c>
      <c r="B232" s="11">
        <v>200</v>
      </c>
      <c r="C232" s="11">
        <v>200</v>
      </c>
      <c r="D232" s="11">
        <v>200</v>
      </c>
      <c r="E232" s="12">
        <v>0.6</v>
      </c>
      <c r="F232" s="12">
        <v>0.2</v>
      </c>
      <c r="G232" s="12">
        <v>33.5</v>
      </c>
      <c r="H232" s="27">
        <f>G232*4+F232*9+E232*4</f>
        <v>138.20000000000002</v>
      </c>
      <c r="I232" s="21">
        <v>0</v>
      </c>
      <c r="J232" s="21">
        <v>0.02</v>
      </c>
      <c r="K232" s="21">
        <v>0</v>
      </c>
      <c r="L232" s="21">
        <v>0</v>
      </c>
      <c r="M232" s="21">
        <v>110</v>
      </c>
      <c r="N232" s="21">
        <v>0</v>
      </c>
      <c r="O232" s="21">
        <v>0</v>
      </c>
      <c r="P232" s="21">
        <v>0</v>
      </c>
    </row>
    <row r="233" spans="1:16" x14ac:dyDescent="0.25">
      <c r="A233" s="182" t="s">
        <v>54</v>
      </c>
      <c r="B233" s="182"/>
      <c r="C233" s="182"/>
      <c r="D233" s="11">
        <v>50</v>
      </c>
      <c r="E233" s="12">
        <v>3.2799999999999994</v>
      </c>
      <c r="F233" s="12">
        <v>0.56000000000000005</v>
      </c>
      <c r="G233" s="12">
        <v>14.44</v>
      </c>
      <c r="H233" s="27">
        <v>75.92</v>
      </c>
      <c r="I233" s="12">
        <v>0</v>
      </c>
      <c r="J233" s="12">
        <v>9.2000000000000012E-2</v>
      </c>
      <c r="K233" s="12">
        <v>0</v>
      </c>
      <c r="L233" s="12">
        <v>0</v>
      </c>
      <c r="M233" s="12">
        <v>13.2</v>
      </c>
      <c r="N233" s="12">
        <v>87.2</v>
      </c>
      <c r="O233" s="12">
        <v>24.8</v>
      </c>
      <c r="P233" s="12">
        <v>1.68</v>
      </c>
    </row>
    <row r="234" spans="1:16" x14ac:dyDescent="0.25">
      <c r="A234" s="183" t="s">
        <v>55</v>
      </c>
      <c r="B234" s="183"/>
      <c r="C234" s="183"/>
      <c r="D234" s="11">
        <v>60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x14ac:dyDescent="0.25">
      <c r="A235" s="182" t="s">
        <v>34</v>
      </c>
      <c r="B235" s="182"/>
      <c r="C235" s="182"/>
      <c r="D235" s="11">
        <v>45</v>
      </c>
      <c r="E235" s="12">
        <v>2.82</v>
      </c>
      <c r="F235" s="12">
        <v>0.6</v>
      </c>
      <c r="G235" s="12">
        <v>26.22</v>
      </c>
      <c r="H235" s="27">
        <v>121.56000000000002</v>
      </c>
      <c r="I235" s="12">
        <v>0</v>
      </c>
      <c r="J235" s="12">
        <v>4.8000000000000001E-2</v>
      </c>
      <c r="K235" s="12">
        <v>0</v>
      </c>
      <c r="L235" s="12">
        <v>0</v>
      </c>
      <c r="M235" s="12">
        <v>10.8</v>
      </c>
      <c r="N235" s="12">
        <v>52.2</v>
      </c>
      <c r="O235" s="12">
        <v>11.4</v>
      </c>
      <c r="P235" s="12">
        <v>1.6800000000000002</v>
      </c>
    </row>
    <row r="236" spans="1:16" ht="21" x14ac:dyDescent="0.25">
      <c r="A236" s="202" t="s">
        <v>47</v>
      </c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</row>
    <row r="237" spans="1:16" x14ac:dyDescent="0.25">
      <c r="A237" s="195" t="s">
        <v>1</v>
      </c>
      <c r="B237" s="197" t="s">
        <v>2</v>
      </c>
      <c r="C237" s="197" t="s">
        <v>3</v>
      </c>
      <c r="D237" s="177" t="s">
        <v>4</v>
      </c>
      <c r="E237" s="178"/>
      <c r="F237" s="178"/>
      <c r="G237" s="178"/>
      <c r="H237" s="179"/>
      <c r="I237" s="209" t="s">
        <v>5</v>
      </c>
      <c r="J237" s="210"/>
      <c r="K237" s="210"/>
      <c r="L237" s="211"/>
      <c r="M237" s="209" t="s">
        <v>6</v>
      </c>
      <c r="N237" s="210"/>
      <c r="O237" s="210"/>
      <c r="P237" s="211"/>
    </row>
    <row r="238" spans="1:16" ht="16.5" x14ac:dyDescent="0.25">
      <c r="A238" s="196"/>
      <c r="B238" s="198"/>
      <c r="C238" s="198"/>
      <c r="D238" s="1" t="s">
        <v>7</v>
      </c>
      <c r="E238" s="2" t="s">
        <v>8</v>
      </c>
      <c r="F238" s="2" t="s">
        <v>9</v>
      </c>
      <c r="G238" s="2" t="s">
        <v>10</v>
      </c>
      <c r="H238" s="3" t="s">
        <v>11</v>
      </c>
      <c r="I238" s="4" t="s">
        <v>12</v>
      </c>
      <c r="J238" s="5" t="s">
        <v>13</v>
      </c>
      <c r="K238" s="5" t="s">
        <v>14</v>
      </c>
      <c r="L238" s="5" t="s">
        <v>15</v>
      </c>
      <c r="M238" s="5" t="s">
        <v>16</v>
      </c>
      <c r="N238" s="5" t="s">
        <v>17</v>
      </c>
      <c r="O238" s="5" t="s">
        <v>18</v>
      </c>
      <c r="P238" s="4" t="s">
        <v>19</v>
      </c>
    </row>
    <row r="239" spans="1:16" ht="22.5" x14ac:dyDescent="0.45">
      <c r="A239" s="184" t="s">
        <v>76</v>
      </c>
      <c r="B239" s="185"/>
      <c r="C239" s="185"/>
      <c r="D239" s="185"/>
      <c r="E239" s="70">
        <f>E240+E254+E268+E272+E275+E277</f>
        <v>39.54</v>
      </c>
      <c r="F239" s="70">
        <f>F240+F254+F268+F272+F275+F277</f>
        <v>26.279999999999998</v>
      </c>
      <c r="G239" s="70">
        <f>G240+G254+G268+G272+G275+G277</f>
        <v>103.45</v>
      </c>
      <c r="H239" s="70">
        <f>H240+H254+H268+H272+H275+H277</f>
        <v>808.4799999999999</v>
      </c>
      <c r="I239" s="70">
        <f t="shared" ref="I239:P239" si="7">I240+I254+I268+I272+I275+I277</f>
        <v>3.62</v>
      </c>
      <c r="J239" s="70">
        <f t="shared" si="7"/>
        <v>0.4910000000000001</v>
      </c>
      <c r="K239" s="70">
        <f t="shared" si="7"/>
        <v>0.33999999999999997</v>
      </c>
      <c r="L239" s="70">
        <f t="shared" si="7"/>
        <v>3.5500000000000003</v>
      </c>
      <c r="M239" s="70">
        <f t="shared" si="7"/>
        <v>109.80000000000003</v>
      </c>
      <c r="N239" s="70">
        <f t="shared" si="7"/>
        <v>613.24199999999996</v>
      </c>
      <c r="O239" s="166">
        <f t="shared" si="7"/>
        <v>106.154</v>
      </c>
      <c r="P239" s="70">
        <f t="shared" si="7"/>
        <v>7.6120000000000001</v>
      </c>
    </row>
    <row r="240" spans="1:16" ht="24.75" customHeight="1" x14ac:dyDescent="0.25">
      <c r="A240" s="189" t="s">
        <v>119</v>
      </c>
      <c r="B240" s="189"/>
      <c r="C240" s="189"/>
      <c r="D240" s="11" t="s">
        <v>67</v>
      </c>
      <c r="E240" s="12">
        <v>5.2</v>
      </c>
      <c r="F240" s="12">
        <v>5.4</v>
      </c>
      <c r="G240" s="12">
        <v>10</v>
      </c>
      <c r="H240" s="27">
        <f>E240*4+F240*9+G240*4</f>
        <v>109.4</v>
      </c>
      <c r="I240" s="21">
        <v>3.5</v>
      </c>
      <c r="J240" s="21">
        <v>0.1</v>
      </c>
      <c r="K240" s="21">
        <v>0.03</v>
      </c>
      <c r="L240" s="21">
        <v>0.45</v>
      </c>
      <c r="M240" s="21">
        <v>23.7</v>
      </c>
      <c r="N240" s="21">
        <v>53.17</v>
      </c>
      <c r="O240" s="21">
        <v>10.31</v>
      </c>
      <c r="P240" s="21">
        <v>0.7</v>
      </c>
    </row>
    <row r="241" spans="1:16" x14ac:dyDescent="0.25">
      <c r="A241" s="39" t="s">
        <v>23</v>
      </c>
      <c r="B241" s="50">
        <f>C241*1.36</f>
        <v>21.76</v>
      </c>
      <c r="C241" s="43">
        <v>16</v>
      </c>
      <c r="D241" s="90"/>
      <c r="E241" s="38"/>
      <c r="F241" s="38"/>
      <c r="G241" s="38"/>
      <c r="H241" s="51"/>
      <c r="I241" s="51"/>
      <c r="J241" s="51"/>
      <c r="K241" s="51"/>
      <c r="L241" s="51"/>
      <c r="M241" s="51"/>
      <c r="N241" s="51"/>
      <c r="O241" s="51"/>
      <c r="P241" s="51"/>
    </row>
    <row r="242" spans="1:16" x14ac:dyDescent="0.25">
      <c r="A242" s="39" t="s">
        <v>24</v>
      </c>
      <c r="B242" s="50">
        <f>C242*1.18</f>
        <v>18.88</v>
      </c>
      <c r="C242" s="43">
        <v>16</v>
      </c>
      <c r="D242" s="10"/>
      <c r="E242" s="12"/>
      <c r="F242" s="12"/>
      <c r="G242" s="12"/>
      <c r="H242" s="27"/>
      <c r="I242" s="27"/>
      <c r="J242" s="27"/>
      <c r="K242" s="27"/>
      <c r="L242" s="27"/>
      <c r="M242" s="27"/>
      <c r="N242" s="27"/>
      <c r="O242" s="27"/>
      <c r="P242" s="27"/>
    </row>
    <row r="243" spans="1:16" ht="38.25" x14ac:dyDescent="0.25">
      <c r="A243" s="39" t="s">
        <v>57</v>
      </c>
      <c r="B243" s="50">
        <f>C241</f>
        <v>16</v>
      </c>
      <c r="C243" s="43">
        <v>16</v>
      </c>
      <c r="D243" s="11"/>
      <c r="E243" s="34"/>
      <c r="F243" s="34"/>
      <c r="G243" s="34"/>
      <c r="H243" s="18"/>
      <c r="I243" s="18"/>
      <c r="J243" s="18"/>
      <c r="K243" s="18"/>
      <c r="L243" s="18"/>
      <c r="M243" s="18"/>
      <c r="N243" s="18"/>
      <c r="O243" s="18"/>
      <c r="P243" s="18"/>
    </row>
    <row r="244" spans="1:16" ht="30" x14ac:dyDescent="0.25">
      <c r="A244" s="6" t="s">
        <v>26</v>
      </c>
      <c r="B244" s="18">
        <f>C244*1.33</f>
        <v>66.5</v>
      </c>
      <c r="C244" s="9">
        <v>50</v>
      </c>
      <c r="D244" s="11"/>
      <c r="E244" s="11"/>
      <c r="F244" s="12"/>
      <c r="G244" s="12"/>
      <c r="H244" s="27"/>
      <c r="I244" s="27"/>
      <c r="J244" s="27"/>
      <c r="K244" s="27"/>
      <c r="L244" s="27"/>
      <c r="M244" s="27"/>
      <c r="N244" s="27"/>
      <c r="O244" s="27"/>
      <c r="P244" s="27"/>
    </row>
    <row r="245" spans="1:16" x14ac:dyDescent="0.25">
      <c r="A245" s="6" t="s">
        <v>27</v>
      </c>
      <c r="B245" s="18">
        <f>C245*1.43</f>
        <v>71.5</v>
      </c>
      <c r="C245" s="9">
        <v>50</v>
      </c>
      <c r="D245" s="11"/>
      <c r="E245" s="11"/>
      <c r="F245" s="12"/>
      <c r="G245" s="12"/>
      <c r="H245" s="27"/>
      <c r="I245" s="27"/>
      <c r="J245" s="27"/>
      <c r="K245" s="27"/>
      <c r="L245" s="27"/>
      <c r="M245" s="27"/>
      <c r="N245" s="27"/>
      <c r="O245" s="27"/>
      <c r="P245" s="27"/>
    </row>
    <row r="246" spans="1:16" x14ac:dyDescent="0.25">
      <c r="A246" s="26" t="s">
        <v>28</v>
      </c>
      <c r="B246" s="52">
        <f>C246*1.54</f>
        <v>77</v>
      </c>
      <c r="C246" s="9">
        <v>50</v>
      </c>
      <c r="D246" s="10"/>
      <c r="E246" s="10"/>
      <c r="F246" s="85"/>
      <c r="G246" s="85"/>
      <c r="H246" s="130"/>
      <c r="I246" s="130"/>
      <c r="J246" s="130"/>
      <c r="K246" s="130"/>
      <c r="L246" s="130"/>
      <c r="M246" s="130"/>
      <c r="N246" s="130"/>
      <c r="O246" s="130"/>
      <c r="P246" s="130"/>
    </row>
    <row r="247" spans="1:16" x14ac:dyDescent="0.25">
      <c r="A247" s="26" t="s">
        <v>29</v>
      </c>
      <c r="B247" s="52">
        <f>C247*1.67</f>
        <v>83.5</v>
      </c>
      <c r="C247" s="9">
        <v>50</v>
      </c>
      <c r="D247" s="10"/>
      <c r="E247" s="10"/>
      <c r="F247" s="85"/>
      <c r="G247" s="85"/>
      <c r="H247" s="130"/>
      <c r="I247" s="130"/>
      <c r="J247" s="130"/>
      <c r="K247" s="130"/>
      <c r="L247" s="130"/>
      <c r="M247" s="130"/>
      <c r="N247" s="130"/>
      <c r="O247" s="130"/>
      <c r="P247" s="130"/>
    </row>
    <row r="248" spans="1:16" x14ac:dyDescent="0.25">
      <c r="A248" s="25" t="s">
        <v>62</v>
      </c>
      <c r="B248" s="34">
        <f>C248*1.25</f>
        <v>12.5</v>
      </c>
      <c r="C248" s="9">
        <v>10</v>
      </c>
      <c r="D248" s="11"/>
      <c r="E248" s="11"/>
      <c r="F248" s="12"/>
      <c r="G248" s="12"/>
      <c r="H248" s="27"/>
      <c r="I248" s="27"/>
      <c r="J248" s="27"/>
      <c r="K248" s="27"/>
      <c r="L248" s="27"/>
      <c r="M248" s="27"/>
      <c r="N248" s="27"/>
      <c r="O248" s="27"/>
      <c r="P248" s="27"/>
    </row>
    <row r="249" spans="1:16" x14ac:dyDescent="0.25">
      <c r="A249" s="7" t="s">
        <v>25</v>
      </c>
      <c r="B249" s="8">
        <f>C249*1.33</f>
        <v>13.3</v>
      </c>
      <c r="C249" s="9">
        <v>10</v>
      </c>
      <c r="D249" s="11"/>
      <c r="E249" s="11"/>
      <c r="F249" s="12"/>
      <c r="G249" s="12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1:16" x14ac:dyDescent="0.25">
      <c r="A250" s="7" t="s">
        <v>30</v>
      </c>
      <c r="B250" s="17">
        <f>C250*1.19</f>
        <v>11.899999999999999</v>
      </c>
      <c r="C250" s="9">
        <v>10</v>
      </c>
      <c r="D250" s="11"/>
      <c r="E250" s="11"/>
      <c r="F250" s="12"/>
      <c r="G250" s="12"/>
      <c r="H250" s="27"/>
      <c r="I250" s="27"/>
      <c r="J250" s="27"/>
      <c r="K250" s="27"/>
      <c r="L250" s="27"/>
      <c r="M250" s="27"/>
      <c r="N250" s="27"/>
      <c r="O250" s="27"/>
      <c r="P250" s="27"/>
    </row>
    <row r="251" spans="1:16" ht="25.5" x14ac:dyDescent="0.25">
      <c r="A251" s="7" t="s">
        <v>120</v>
      </c>
      <c r="B251" s="18">
        <f>C251*1.54</f>
        <v>27.72</v>
      </c>
      <c r="C251" s="20">
        <v>18</v>
      </c>
      <c r="D251" s="77"/>
      <c r="E251" s="78"/>
      <c r="F251" s="34"/>
      <c r="G251" s="34"/>
      <c r="H251" s="18"/>
      <c r="I251" s="18"/>
      <c r="J251" s="18"/>
      <c r="K251" s="18"/>
      <c r="L251" s="18"/>
      <c r="M251" s="18"/>
      <c r="N251" s="18"/>
      <c r="O251" s="18"/>
      <c r="P251" s="18"/>
    </row>
    <row r="252" spans="1:16" x14ac:dyDescent="0.25">
      <c r="A252" s="7" t="s">
        <v>21</v>
      </c>
      <c r="B252" s="9">
        <v>4</v>
      </c>
      <c r="C252" s="9">
        <v>4</v>
      </c>
      <c r="D252" s="11"/>
      <c r="E252" s="11"/>
      <c r="F252" s="12"/>
      <c r="G252" s="12"/>
      <c r="H252" s="27"/>
      <c r="I252" s="27"/>
      <c r="J252" s="27"/>
      <c r="K252" s="27"/>
      <c r="L252" s="27"/>
      <c r="M252" s="27"/>
      <c r="N252" s="27"/>
      <c r="O252" s="27"/>
      <c r="P252" s="27"/>
    </row>
    <row r="253" spans="1:16" x14ac:dyDescent="0.25">
      <c r="A253" s="6" t="s">
        <v>45</v>
      </c>
      <c r="B253" s="20">
        <v>5</v>
      </c>
      <c r="C253" s="20">
        <v>5</v>
      </c>
      <c r="D253" s="131"/>
      <c r="E253" s="34"/>
      <c r="F253" s="34"/>
      <c r="G253" s="34"/>
      <c r="H253" s="18"/>
      <c r="I253" s="18"/>
      <c r="J253" s="18"/>
      <c r="K253" s="18"/>
      <c r="L253" s="18"/>
      <c r="M253" s="18"/>
      <c r="N253" s="18"/>
      <c r="O253" s="18"/>
      <c r="P253" s="18"/>
    </row>
    <row r="254" spans="1:16" ht="30" customHeight="1" x14ac:dyDescent="0.25">
      <c r="A254" s="191" t="s">
        <v>121</v>
      </c>
      <c r="B254" s="191"/>
      <c r="C254" s="191"/>
      <c r="D254" s="10">
        <v>100</v>
      </c>
      <c r="E254" s="132">
        <v>21</v>
      </c>
      <c r="F254" s="132">
        <v>14.1</v>
      </c>
      <c r="G254" s="132">
        <v>8.8000000000000007</v>
      </c>
      <c r="H254" s="30">
        <f>E254*4+F254*9+G254*4</f>
        <v>246.09999999999997</v>
      </c>
      <c r="I254" s="99">
        <v>0.12</v>
      </c>
      <c r="J254" s="21">
        <v>0.03</v>
      </c>
      <c r="K254" s="99">
        <v>7.0000000000000007E-2</v>
      </c>
      <c r="L254" s="99">
        <v>2.5</v>
      </c>
      <c r="M254" s="99">
        <v>34</v>
      </c>
      <c r="N254" s="216">
        <v>204</v>
      </c>
      <c r="O254" s="99">
        <v>19.2</v>
      </c>
      <c r="P254" s="99">
        <v>1.1399999999999999</v>
      </c>
    </row>
    <row r="255" spans="1:16" x14ac:dyDescent="0.25">
      <c r="A255" s="82" t="s">
        <v>23</v>
      </c>
      <c r="B255" s="50">
        <f>C255*1.36</f>
        <v>59.84</v>
      </c>
      <c r="C255" s="111">
        <v>44</v>
      </c>
      <c r="D255" s="111"/>
      <c r="E255" s="29"/>
      <c r="F255" s="29"/>
      <c r="G255" s="29"/>
      <c r="H255" s="29"/>
      <c r="I255" s="29"/>
      <c r="J255" s="9"/>
      <c r="K255" s="29"/>
      <c r="L255" s="112"/>
      <c r="M255" s="29"/>
      <c r="N255" s="29"/>
      <c r="O255" s="29"/>
      <c r="P255" s="29"/>
    </row>
    <row r="256" spans="1:16" x14ac:dyDescent="0.25">
      <c r="A256" s="82" t="s">
        <v>24</v>
      </c>
      <c r="B256" s="40">
        <f>C256*1.18</f>
        <v>51.919999999999995</v>
      </c>
      <c r="C256" s="111">
        <v>44</v>
      </c>
      <c r="D256" s="111"/>
      <c r="E256" s="29"/>
      <c r="F256" s="29"/>
      <c r="G256" s="29"/>
      <c r="H256" s="29"/>
      <c r="I256" s="29"/>
      <c r="J256" s="9"/>
      <c r="K256" s="29"/>
      <c r="L256" s="29"/>
      <c r="M256" s="29"/>
      <c r="N256" s="29"/>
      <c r="O256" s="29"/>
      <c r="P256" s="29"/>
    </row>
    <row r="257" spans="1:16" ht="38.25" x14ac:dyDescent="0.25">
      <c r="A257" s="39" t="s">
        <v>122</v>
      </c>
      <c r="B257" s="50">
        <f>C257</f>
        <v>44</v>
      </c>
      <c r="C257" s="111">
        <v>44</v>
      </c>
      <c r="D257" s="111"/>
      <c r="E257" s="29"/>
      <c r="F257" s="29"/>
      <c r="G257" s="29"/>
      <c r="H257" s="11"/>
      <c r="I257" s="47"/>
      <c r="J257" s="47"/>
      <c r="K257" s="47"/>
      <c r="L257" s="47"/>
      <c r="M257" s="47"/>
      <c r="N257" s="47"/>
      <c r="O257" s="47"/>
      <c r="P257" s="47"/>
    </row>
    <row r="258" spans="1:16" ht="25.5" x14ac:dyDescent="0.25">
      <c r="A258" s="39" t="s">
        <v>123</v>
      </c>
      <c r="B258" s="50">
        <f>C258*1.46</f>
        <v>73</v>
      </c>
      <c r="C258" s="111">
        <v>50</v>
      </c>
      <c r="D258" s="111"/>
      <c r="E258" s="62"/>
      <c r="F258" s="62"/>
      <c r="G258" s="62"/>
      <c r="H258" s="62"/>
      <c r="I258" s="99"/>
      <c r="J258" s="21"/>
      <c r="K258" s="99"/>
      <c r="L258" s="99"/>
      <c r="M258" s="62"/>
      <c r="N258" s="62"/>
      <c r="O258" s="99"/>
      <c r="P258" s="99"/>
    </row>
    <row r="259" spans="1:16" ht="25.5" x14ac:dyDescent="0.25">
      <c r="A259" s="39" t="s">
        <v>124</v>
      </c>
      <c r="B259" s="50">
        <f>C259*1.054</f>
        <v>52.7</v>
      </c>
      <c r="C259" s="111">
        <v>50</v>
      </c>
      <c r="D259" s="111"/>
      <c r="E259" s="12"/>
      <c r="F259" s="12"/>
      <c r="G259" s="12"/>
      <c r="H259" s="27"/>
      <c r="I259" s="75"/>
      <c r="J259" s="75"/>
      <c r="K259" s="75"/>
      <c r="L259" s="75"/>
      <c r="M259" s="49"/>
      <c r="N259" s="49"/>
      <c r="O259" s="75"/>
      <c r="P259" s="75"/>
    </row>
    <row r="260" spans="1:16" ht="38.25" x14ac:dyDescent="0.25">
      <c r="A260" s="39" t="s">
        <v>125</v>
      </c>
      <c r="B260" s="50">
        <f>C260</f>
        <v>50</v>
      </c>
      <c r="C260" s="111">
        <f>C259</f>
        <v>50</v>
      </c>
      <c r="D260" s="111"/>
      <c r="E260" s="29"/>
      <c r="F260" s="29"/>
      <c r="G260" s="29"/>
      <c r="H260" s="11"/>
      <c r="I260" s="47"/>
      <c r="J260" s="47"/>
      <c r="K260" s="47"/>
      <c r="L260" s="47"/>
      <c r="M260" s="47"/>
      <c r="N260" s="47"/>
      <c r="O260" s="47"/>
      <c r="P260" s="47"/>
    </row>
    <row r="261" spans="1:16" x14ac:dyDescent="0.25">
      <c r="A261" s="7" t="s">
        <v>126</v>
      </c>
      <c r="B261" s="17">
        <v>6</v>
      </c>
      <c r="C261" s="17">
        <v>6</v>
      </c>
      <c r="D261" s="111"/>
      <c r="E261" s="9"/>
      <c r="F261" s="9"/>
      <c r="G261" s="9"/>
      <c r="H261" s="9"/>
      <c r="I261" s="23"/>
      <c r="J261" s="23"/>
      <c r="K261" s="23"/>
      <c r="L261" s="23"/>
      <c r="M261" s="23"/>
      <c r="N261" s="23"/>
      <c r="O261" s="23"/>
      <c r="P261" s="23"/>
    </row>
    <row r="262" spans="1:16" x14ac:dyDescent="0.25">
      <c r="A262" s="7" t="s">
        <v>36</v>
      </c>
      <c r="B262" s="17">
        <v>20</v>
      </c>
      <c r="C262" s="17">
        <v>20</v>
      </c>
      <c r="D262" s="111"/>
      <c r="E262" s="9"/>
      <c r="F262" s="9"/>
      <c r="G262" s="9"/>
      <c r="H262" s="9"/>
      <c r="I262" s="23"/>
      <c r="J262" s="23"/>
      <c r="K262" s="23"/>
      <c r="L262" s="23"/>
      <c r="M262" s="23"/>
      <c r="N262" s="23"/>
      <c r="O262" s="23"/>
      <c r="P262" s="23"/>
    </row>
    <row r="263" spans="1:16" x14ac:dyDescent="0.25">
      <c r="A263" s="7" t="s">
        <v>127</v>
      </c>
      <c r="B263" s="17"/>
      <c r="C263" s="17">
        <v>24</v>
      </c>
      <c r="D263" s="111"/>
      <c r="E263" s="9"/>
      <c r="F263" s="9"/>
      <c r="G263" s="9"/>
      <c r="H263" s="9"/>
      <c r="I263" s="23"/>
      <c r="J263" s="23"/>
      <c r="K263" s="23"/>
      <c r="L263" s="23"/>
      <c r="M263" s="23"/>
      <c r="N263" s="23"/>
      <c r="O263" s="23"/>
      <c r="P263" s="23"/>
    </row>
    <row r="264" spans="1:16" x14ac:dyDescent="0.25">
      <c r="A264" s="133" t="s">
        <v>30</v>
      </c>
      <c r="B264" s="134">
        <f>C264*1.19</f>
        <v>5.9499999999999993</v>
      </c>
      <c r="C264" s="134">
        <v>5</v>
      </c>
      <c r="D264" s="111"/>
      <c r="E264" s="29"/>
      <c r="F264" s="135"/>
      <c r="G264" s="135"/>
      <c r="H264" s="11"/>
      <c r="I264" s="47"/>
      <c r="J264" s="47"/>
      <c r="K264" s="47"/>
      <c r="L264" s="47"/>
      <c r="M264" s="47"/>
      <c r="N264" s="47"/>
      <c r="O264" s="47"/>
      <c r="P264" s="47"/>
    </row>
    <row r="265" spans="1:16" x14ac:dyDescent="0.25">
      <c r="A265" s="25" t="s">
        <v>128</v>
      </c>
      <c r="B265" s="17">
        <v>12</v>
      </c>
      <c r="C265" s="17">
        <v>12</v>
      </c>
      <c r="D265" s="111"/>
      <c r="E265" s="9"/>
      <c r="F265" s="9"/>
      <c r="G265" s="9"/>
      <c r="H265" s="9"/>
      <c r="I265" s="47"/>
      <c r="J265" s="47"/>
      <c r="K265" s="47"/>
      <c r="L265" s="47"/>
      <c r="M265" s="47"/>
      <c r="N265" s="47"/>
      <c r="O265" s="47"/>
      <c r="P265" s="47"/>
    </row>
    <row r="266" spans="1:16" x14ac:dyDescent="0.25">
      <c r="A266" s="110" t="s">
        <v>37</v>
      </c>
      <c r="B266" s="111">
        <v>8</v>
      </c>
      <c r="C266" s="111">
        <v>8</v>
      </c>
      <c r="D266" s="111"/>
      <c r="E266" s="29"/>
      <c r="F266" s="29"/>
      <c r="G266" s="111"/>
      <c r="H266" s="11"/>
      <c r="I266" s="47"/>
      <c r="J266" s="47"/>
      <c r="K266" s="47"/>
      <c r="L266" s="47"/>
      <c r="M266" s="47"/>
      <c r="N266" s="47"/>
      <c r="O266" s="47"/>
      <c r="P266" s="47"/>
    </row>
    <row r="267" spans="1:16" ht="25.5" x14ac:dyDescent="0.25">
      <c r="A267" s="59" t="s">
        <v>53</v>
      </c>
      <c r="B267" s="111">
        <v>2</v>
      </c>
      <c r="C267" s="111">
        <v>2</v>
      </c>
      <c r="D267" s="111"/>
      <c r="E267" s="29"/>
      <c r="F267" s="29"/>
      <c r="G267" s="29"/>
      <c r="H267" s="11"/>
      <c r="I267" s="47"/>
      <c r="J267" s="47"/>
      <c r="K267" s="47"/>
      <c r="L267" s="47"/>
      <c r="M267" s="47"/>
      <c r="N267" s="47"/>
      <c r="O267" s="47"/>
      <c r="P267" s="47"/>
    </row>
    <row r="268" spans="1:16" x14ac:dyDescent="0.25">
      <c r="A268" s="182" t="s">
        <v>60</v>
      </c>
      <c r="B268" s="182"/>
      <c r="C268" s="182"/>
      <c r="D268" s="11">
        <v>180</v>
      </c>
      <c r="E268" s="12">
        <v>5.52</v>
      </c>
      <c r="F268" s="12">
        <v>5.4</v>
      </c>
      <c r="G268" s="12">
        <v>26.9</v>
      </c>
      <c r="H268" s="27">
        <f>G268*4+F268*9+E268*4</f>
        <v>178.27999999999997</v>
      </c>
      <c r="I268" s="21">
        <v>0</v>
      </c>
      <c r="J268" s="21">
        <v>0.16800000000000001</v>
      </c>
      <c r="K268" s="21">
        <v>0.24</v>
      </c>
      <c r="L268" s="21">
        <v>0.6</v>
      </c>
      <c r="M268" s="21">
        <v>21.6</v>
      </c>
      <c r="N268" s="158">
        <v>168.672</v>
      </c>
      <c r="O268" s="21">
        <v>25.644000000000002</v>
      </c>
      <c r="P268" s="21">
        <v>1.6919999999999999</v>
      </c>
    </row>
    <row r="269" spans="1:16" x14ac:dyDescent="0.25">
      <c r="A269" s="25" t="s">
        <v>40</v>
      </c>
      <c r="B269" s="9">
        <v>45</v>
      </c>
      <c r="C269" s="9">
        <v>45</v>
      </c>
      <c r="D269" s="9"/>
      <c r="E269" s="8"/>
      <c r="F269" s="8"/>
      <c r="G269" s="8"/>
      <c r="H269" s="17"/>
      <c r="I269" s="47"/>
      <c r="J269" s="47"/>
      <c r="K269" s="47"/>
      <c r="L269" s="47"/>
      <c r="M269" s="47"/>
      <c r="N269" s="47"/>
      <c r="O269" s="47"/>
      <c r="P269" s="47"/>
    </row>
    <row r="270" spans="1:16" x14ac:dyDescent="0.25">
      <c r="A270" s="25" t="s">
        <v>39</v>
      </c>
      <c r="B270" s="9">
        <v>144</v>
      </c>
      <c r="C270" s="9">
        <v>144</v>
      </c>
      <c r="D270" s="9"/>
      <c r="E270" s="8"/>
      <c r="F270" s="8"/>
      <c r="G270" s="8"/>
      <c r="H270" s="17"/>
      <c r="I270" s="47"/>
      <c r="J270" s="47"/>
      <c r="K270" s="47"/>
      <c r="L270" s="47"/>
      <c r="M270" s="47"/>
      <c r="N270" s="47"/>
      <c r="O270" s="47"/>
      <c r="P270" s="47"/>
    </row>
    <row r="271" spans="1:16" x14ac:dyDescent="0.25">
      <c r="A271" s="6" t="s">
        <v>31</v>
      </c>
      <c r="B271" s="9">
        <v>6</v>
      </c>
      <c r="C271" s="9">
        <v>6</v>
      </c>
      <c r="D271" s="8"/>
      <c r="E271" s="8"/>
      <c r="F271" s="8"/>
      <c r="G271" s="8"/>
      <c r="H271" s="17"/>
      <c r="I271" s="17"/>
      <c r="J271" s="17"/>
      <c r="K271" s="17"/>
      <c r="L271" s="17"/>
      <c r="M271" s="17"/>
      <c r="N271" s="17"/>
      <c r="O271" s="17"/>
      <c r="P271" s="17"/>
    </row>
    <row r="272" spans="1:16" x14ac:dyDescent="0.25">
      <c r="A272" s="182" t="s">
        <v>146</v>
      </c>
      <c r="B272" s="182"/>
      <c r="C272" s="182"/>
      <c r="D272" s="11">
        <v>200</v>
      </c>
      <c r="E272" s="21">
        <v>0.2</v>
      </c>
      <c r="F272" s="21">
        <v>0</v>
      </c>
      <c r="G272" s="21">
        <v>15</v>
      </c>
      <c r="H272" s="21">
        <f>G272*4+F272*9+E272*4</f>
        <v>60.8</v>
      </c>
      <c r="I272" s="21">
        <v>0</v>
      </c>
      <c r="J272" s="21">
        <v>0</v>
      </c>
      <c r="K272" s="21">
        <v>0</v>
      </c>
      <c r="L272" s="21">
        <v>0</v>
      </c>
      <c r="M272" s="21">
        <v>0.2</v>
      </c>
      <c r="N272" s="21">
        <v>0</v>
      </c>
      <c r="O272" s="21">
        <v>0</v>
      </c>
      <c r="P272" s="21">
        <v>0.02</v>
      </c>
    </row>
    <row r="273" spans="1:16" x14ac:dyDescent="0.25">
      <c r="A273" s="25" t="s">
        <v>147</v>
      </c>
      <c r="B273" s="34">
        <v>0.5</v>
      </c>
      <c r="C273" s="34">
        <v>0.5</v>
      </c>
      <c r="D273" s="20"/>
      <c r="E273" s="61"/>
      <c r="F273" s="61"/>
      <c r="G273" s="23"/>
      <c r="H273" s="23"/>
      <c r="I273" s="23"/>
      <c r="J273" s="23"/>
      <c r="K273" s="23"/>
      <c r="L273" s="23"/>
      <c r="M273" s="23"/>
      <c r="N273" s="23"/>
      <c r="O273" s="23"/>
      <c r="P273" s="23"/>
    </row>
    <row r="274" spans="1:16" x14ac:dyDescent="0.25">
      <c r="A274" s="6" t="s">
        <v>148</v>
      </c>
      <c r="B274" s="20">
        <v>15</v>
      </c>
      <c r="C274" s="20">
        <v>15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x14ac:dyDescent="0.25">
      <c r="A275" s="182" t="s">
        <v>54</v>
      </c>
      <c r="B275" s="182"/>
      <c r="C275" s="182"/>
      <c r="D275" s="11">
        <v>70</v>
      </c>
      <c r="E275" s="12">
        <v>5.7399999999999984</v>
      </c>
      <c r="F275" s="12">
        <v>0.98</v>
      </c>
      <c r="G275" s="12">
        <v>25.27</v>
      </c>
      <c r="H275" s="27">
        <v>132.85999999999999</v>
      </c>
      <c r="I275" s="12">
        <v>0</v>
      </c>
      <c r="J275" s="12">
        <v>0.161</v>
      </c>
      <c r="K275" s="12">
        <v>0</v>
      </c>
      <c r="L275" s="12">
        <v>0</v>
      </c>
      <c r="M275" s="12">
        <v>23.1</v>
      </c>
      <c r="N275" s="12">
        <v>152.6</v>
      </c>
      <c r="O275" s="12">
        <v>43.4</v>
      </c>
      <c r="P275" s="12">
        <v>2.94</v>
      </c>
    </row>
    <row r="276" spans="1:16" x14ac:dyDescent="0.25">
      <c r="A276" s="183" t="s">
        <v>55</v>
      </c>
      <c r="B276" s="183"/>
      <c r="C276" s="183"/>
      <c r="D276" s="11">
        <v>70</v>
      </c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x14ac:dyDescent="0.25">
      <c r="A277" s="182" t="s">
        <v>34</v>
      </c>
      <c r="B277" s="182"/>
      <c r="C277" s="182"/>
      <c r="D277" s="11">
        <v>40</v>
      </c>
      <c r="E277" s="12">
        <v>1.88</v>
      </c>
      <c r="F277" s="12">
        <v>0.4</v>
      </c>
      <c r="G277" s="12">
        <v>17.48</v>
      </c>
      <c r="H277" s="27">
        <v>81.040000000000006</v>
      </c>
      <c r="I277" s="12">
        <v>0</v>
      </c>
      <c r="J277" s="12">
        <v>3.2000000000000001E-2</v>
      </c>
      <c r="K277" s="12">
        <v>0</v>
      </c>
      <c r="L277" s="12">
        <v>0</v>
      </c>
      <c r="M277" s="12">
        <v>7.2</v>
      </c>
      <c r="N277" s="12">
        <v>34.799999999999997</v>
      </c>
      <c r="O277" s="12">
        <v>7.6</v>
      </c>
      <c r="P277" s="12">
        <v>1.1200000000000001</v>
      </c>
    </row>
    <row r="278" spans="1:16" ht="21" x14ac:dyDescent="0.25">
      <c r="A278" s="174" t="s">
        <v>48</v>
      </c>
      <c r="B278" s="174"/>
      <c r="C278" s="174"/>
      <c r="D278" s="174"/>
      <c r="E278" s="174"/>
      <c r="F278" s="174"/>
      <c r="G278" s="174"/>
      <c r="H278" s="174"/>
      <c r="I278" s="174"/>
      <c r="J278" s="174"/>
      <c r="K278" s="174"/>
      <c r="L278" s="174"/>
      <c r="M278" s="174"/>
      <c r="N278" s="174"/>
      <c r="O278" s="174"/>
      <c r="P278" s="174"/>
    </row>
    <row r="279" spans="1:16" x14ac:dyDescent="0.25">
      <c r="A279" s="175" t="s">
        <v>1</v>
      </c>
      <c r="B279" s="176" t="s">
        <v>2</v>
      </c>
      <c r="C279" s="176" t="s">
        <v>3</v>
      </c>
      <c r="D279" s="177" t="s">
        <v>4</v>
      </c>
      <c r="E279" s="178"/>
      <c r="F279" s="178"/>
      <c r="G279" s="178"/>
      <c r="H279" s="179"/>
      <c r="I279" s="181" t="s">
        <v>5</v>
      </c>
      <c r="J279" s="181"/>
      <c r="K279" s="181"/>
      <c r="L279" s="181"/>
      <c r="M279" s="181" t="s">
        <v>6</v>
      </c>
      <c r="N279" s="181"/>
      <c r="O279" s="181"/>
      <c r="P279" s="181"/>
    </row>
    <row r="280" spans="1:16" ht="16.5" x14ac:dyDescent="0.25">
      <c r="A280" s="175"/>
      <c r="B280" s="176"/>
      <c r="C280" s="176"/>
      <c r="D280" s="1" t="s">
        <v>7</v>
      </c>
      <c r="E280" s="2" t="s">
        <v>8</v>
      </c>
      <c r="F280" s="2" t="s">
        <v>9</v>
      </c>
      <c r="G280" s="2" t="s">
        <v>10</v>
      </c>
      <c r="H280" s="3" t="s">
        <v>11</v>
      </c>
      <c r="I280" s="4" t="s">
        <v>12</v>
      </c>
      <c r="J280" s="5" t="s">
        <v>13</v>
      </c>
      <c r="K280" s="5" t="s">
        <v>14</v>
      </c>
      <c r="L280" s="5" t="s">
        <v>15</v>
      </c>
      <c r="M280" s="5" t="s">
        <v>16</v>
      </c>
      <c r="N280" s="5" t="s">
        <v>17</v>
      </c>
      <c r="O280" s="5" t="s">
        <v>18</v>
      </c>
      <c r="P280" s="4" t="s">
        <v>19</v>
      </c>
    </row>
    <row r="281" spans="1:16" ht="22.5" x14ac:dyDescent="0.45">
      <c r="A281" s="184" t="s">
        <v>76</v>
      </c>
      <c r="B281" s="185"/>
      <c r="C281" s="185"/>
      <c r="D281" s="185"/>
      <c r="E281" s="70">
        <f>E282++E301+E312+E313+E315</f>
        <v>22.610000000000003</v>
      </c>
      <c r="F281" s="70">
        <f>F282++F301+F312+F313+F315</f>
        <v>19.2</v>
      </c>
      <c r="G281" s="70">
        <f>G282++G301+G312+G313+G315</f>
        <v>98.410000000000011</v>
      </c>
      <c r="H281" s="70">
        <f>H282++H301+H312+H313+H315</f>
        <v>656.88</v>
      </c>
      <c r="I281" s="70">
        <f t="shared" ref="I281:P281" si="8">I282++I301+I312+I313+I315</f>
        <v>3.5990909090909091</v>
      </c>
      <c r="J281" s="70">
        <f t="shared" si="8"/>
        <v>0.16763636363636361</v>
      </c>
      <c r="K281" s="70">
        <f t="shared" si="8"/>
        <v>0.02</v>
      </c>
      <c r="L281" s="70">
        <f t="shared" si="8"/>
        <v>2.56</v>
      </c>
      <c r="M281" s="70">
        <f t="shared" si="8"/>
        <v>182.27545454545455</v>
      </c>
      <c r="N281" s="163">
        <f t="shared" si="8"/>
        <v>1619.67</v>
      </c>
      <c r="O281" s="70">
        <f t="shared" si="8"/>
        <v>54.390000000000008</v>
      </c>
      <c r="P281" s="70">
        <f t="shared" si="8"/>
        <v>3.1459999999999999</v>
      </c>
    </row>
    <row r="282" spans="1:16" ht="32.25" customHeight="1" x14ac:dyDescent="0.25">
      <c r="A282" s="189" t="s">
        <v>131</v>
      </c>
      <c r="B282" s="189"/>
      <c r="C282" s="189"/>
      <c r="D282" s="11" t="s">
        <v>67</v>
      </c>
      <c r="E282" s="12">
        <v>5.4</v>
      </c>
      <c r="F282" s="12">
        <v>5.7</v>
      </c>
      <c r="G282" s="12">
        <v>15.6</v>
      </c>
      <c r="H282" s="27">
        <f>E282*4+F282*9+G282*4</f>
        <v>135.30000000000001</v>
      </c>
      <c r="I282" s="21">
        <v>2.19</v>
      </c>
      <c r="J282" s="21">
        <v>0.06</v>
      </c>
      <c r="K282" s="21">
        <v>0.02</v>
      </c>
      <c r="L282" s="21">
        <v>0.56000000000000005</v>
      </c>
      <c r="M282" s="21">
        <v>46.13</v>
      </c>
      <c r="N282" s="21">
        <v>69.87</v>
      </c>
      <c r="O282" s="21">
        <v>15.49</v>
      </c>
      <c r="P282" s="21">
        <v>1.01</v>
      </c>
    </row>
    <row r="283" spans="1:16" x14ac:dyDescent="0.25">
      <c r="A283" s="39" t="s">
        <v>23</v>
      </c>
      <c r="B283" s="50">
        <f>C283*1.36</f>
        <v>21.76</v>
      </c>
      <c r="C283" s="43">
        <v>16</v>
      </c>
      <c r="D283" s="90"/>
      <c r="E283" s="38"/>
      <c r="F283" s="38"/>
      <c r="G283" s="38"/>
      <c r="H283" s="51"/>
      <c r="I283" s="51"/>
      <c r="J283" s="51"/>
      <c r="K283" s="51"/>
      <c r="L283" s="51"/>
      <c r="M283" s="51"/>
      <c r="N283" s="51"/>
      <c r="O283" s="51"/>
      <c r="P283" s="51"/>
    </row>
    <row r="284" spans="1:16" x14ac:dyDescent="0.25">
      <c r="A284" s="39" t="s">
        <v>24</v>
      </c>
      <c r="B284" s="50">
        <f>C284*1.18</f>
        <v>18.88</v>
      </c>
      <c r="C284" s="43">
        <v>16</v>
      </c>
      <c r="D284" s="20"/>
      <c r="E284" s="34"/>
      <c r="F284" s="34"/>
      <c r="G284" s="34"/>
      <c r="H284" s="18"/>
      <c r="I284" s="18"/>
      <c r="J284" s="18"/>
      <c r="K284" s="18"/>
      <c r="L284" s="18"/>
      <c r="M284" s="18"/>
      <c r="N284" s="18"/>
      <c r="O284" s="18"/>
      <c r="P284" s="18"/>
    </row>
    <row r="285" spans="1:16" ht="38.25" x14ac:dyDescent="0.25">
      <c r="A285" s="39" t="s">
        <v>57</v>
      </c>
      <c r="B285" s="50">
        <f>C283</f>
        <v>16</v>
      </c>
      <c r="C285" s="43">
        <v>16</v>
      </c>
      <c r="D285" s="11"/>
      <c r="E285" s="34"/>
      <c r="F285" s="34"/>
      <c r="G285" s="34"/>
      <c r="H285" s="18"/>
      <c r="I285" s="18"/>
      <c r="J285" s="18"/>
      <c r="K285" s="18"/>
      <c r="L285" s="18"/>
      <c r="M285" s="18"/>
      <c r="N285" s="18"/>
      <c r="O285" s="18"/>
      <c r="P285" s="18"/>
    </row>
    <row r="286" spans="1:16" x14ac:dyDescent="0.25">
      <c r="A286" s="25" t="s">
        <v>109</v>
      </c>
      <c r="B286" s="45">
        <f>C286*1.25</f>
        <v>50</v>
      </c>
      <c r="C286" s="137">
        <v>40</v>
      </c>
      <c r="D286" s="11"/>
      <c r="E286" s="12"/>
      <c r="F286" s="12"/>
      <c r="G286" s="12"/>
      <c r="H286" s="27"/>
      <c r="I286" s="27"/>
      <c r="J286" s="27"/>
      <c r="K286" s="27"/>
      <c r="L286" s="27"/>
      <c r="M286" s="27"/>
      <c r="N286" s="27"/>
      <c r="O286" s="27"/>
      <c r="P286" s="27"/>
    </row>
    <row r="287" spans="1:16" x14ac:dyDescent="0.25">
      <c r="A287" s="6" t="s">
        <v>25</v>
      </c>
      <c r="B287" s="45">
        <f>C287*1.33</f>
        <v>53.2</v>
      </c>
      <c r="C287" s="137">
        <v>40</v>
      </c>
      <c r="D287" s="11"/>
      <c r="E287" s="12"/>
      <c r="F287" s="12"/>
      <c r="G287" s="12"/>
      <c r="H287" s="27"/>
      <c r="I287" s="27"/>
      <c r="J287" s="27"/>
      <c r="K287" s="27"/>
      <c r="L287" s="27"/>
      <c r="M287" s="27"/>
      <c r="N287" s="27"/>
      <c r="O287" s="27"/>
      <c r="P287" s="27"/>
    </row>
    <row r="288" spans="1:16" ht="30" x14ac:dyDescent="0.25">
      <c r="A288" s="6" t="s">
        <v>79</v>
      </c>
      <c r="B288" s="18">
        <f>C288*1.25</f>
        <v>25</v>
      </c>
      <c r="C288" s="137">
        <v>20</v>
      </c>
      <c r="D288" s="11"/>
      <c r="E288" s="12"/>
      <c r="F288" s="12"/>
      <c r="G288" s="12"/>
      <c r="H288" s="27"/>
      <c r="I288" s="27"/>
      <c r="J288" s="27"/>
      <c r="K288" s="27"/>
      <c r="L288" s="27"/>
      <c r="M288" s="27"/>
      <c r="N288" s="27"/>
      <c r="O288" s="27"/>
      <c r="P288" s="27"/>
    </row>
    <row r="289" spans="1:16" x14ac:dyDescent="0.25">
      <c r="A289" s="7" t="s">
        <v>132</v>
      </c>
      <c r="B289" s="45">
        <v>22</v>
      </c>
      <c r="C289" s="137">
        <v>15</v>
      </c>
      <c r="D289" s="11"/>
      <c r="E289" s="12"/>
      <c r="F289" s="12"/>
      <c r="G289" s="12"/>
      <c r="H289" s="27"/>
      <c r="I289" s="27"/>
      <c r="J289" s="27"/>
      <c r="K289" s="27"/>
      <c r="L289" s="27"/>
      <c r="M289" s="27"/>
      <c r="N289" s="27"/>
      <c r="O289" s="27"/>
      <c r="P289" s="27"/>
    </row>
    <row r="290" spans="1:16" ht="25.5" customHeight="1" x14ac:dyDescent="0.25">
      <c r="A290" s="6" t="s">
        <v>26</v>
      </c>
      <c r="B290" s="18">
        <f>C290*1.33</f>
        <v>26.6</v>
      </c>
      <c r="C290" s="137">
        <v>20</v>
      </c>
      <c r="D290" s="131"/>
      <c r="E290" s="34"/>
      <c r="F290" s="34"/>
      <c r="G290" s="34"/>
      <c r="H290" s="18"/>
      <c r="I290" s="18"/>
      <c r="J290" s="18"/>
      <c r="K290" s="18"/>
      <c r="L290" s="18"/>
      <c r="M290" s="18"/>
      <c r="N290" s="18"/>
      <c r="O290" s="18"/>
      <c r="P290" s="18"/>
    </row>
    <row r="291" spans="1:16" x14ac:dyDescent="0.25">
      <c r="A291" s="6" t="s">
        <v>27</v>
      </c>
      <c r="B291" s="18">
        <f>C291*1.43</f>
        <v>28.599999999999998</v>
      </c>
      <c r="C291" s="137">
        <v>20</v>
      </c>
      <c r="D291" s="131"/>
      <c r="E291" s="34"/>
      <c r="F291" s="34"/>
      <c r="G291" s="34"/>
      <c r="H291" s="18"/>
      <c r="I291" s="18"/>
      <c r="J291" s="18"/>
      <c r="K291" s="18"/>
      <c r="L291" s="18"/>
      <c r="M291" s="18"/>
      <c r="N291" s="18"/>
      <c r="O291" s="18"/>
      <c r="P291" s="18"/>
    </row>
    <row r="292" spans="1:16" x14ac:dyDescent="0.25">
      <c r="A292" s="6" t="s">
        <v>28</v>
      </c>
      <c r="B292" s="18">
        <f>C292*1.54</f>
        <v>30.8</v>
      </c>
      <c r="C292" s="137">
        <v>20</v>
      </c>
      <c r="D292" s="131"/>
      <c r="E292" s="34"/>
      <c r="F292" s="34"/>
      <c r="G292" s="34"/>
      <c r="H292" s="18"/>
      <c r="I292" s="18"/>
      <c r="J292" s="18"/>
      <c r="K292" s="18"/>
      <c r="L292" s="18"/>
      <c r="M292" s="18"/>
      <c r="N292" s="18"/>
      <c r="O292" s="18"/>
      <c r="P292" s="18"/>
    </row>
    <row r="293" spans="1:16" x14ac:dyDescent="0.25">
      <c r="A293" s="6" t="s">
        <v>29</v>
      </c>
      <c r="B293" s="18">
        <f>C293*1.67</f>
        <v>33.4</v>
      </c>
      <c r="C293" s="137">
        <v>20</v>
      </c>
      <c r="D293" s="131"/>
      <c r="E293" s="34"/>
      <c r="F293" s="34"/>
      <c r="G293" s="34"/>
      <c r="H293" s="18"/>
      <c r="I293" s="18"/>
      <c r="J293" s="18"/>
      <c r="K293" s="18"/>
      <c r="L293" s="18"/>
      <c r="M293" s="18"/>
      <c r="N293" s="18"/>
      <c r="O293" s="18"/>
      <c r="P293" s="18"/>
    </row>
    <row r="294" spans="1:16" x14ac:dyDescent="0.25">
      <c r="A294" s="25" t="s">
        <v>62</v>
      </c>
      <c r="B294" s="18">
        <f>C294*1.25</f>
        <v>16.25</v>
      </c>
      <c r="C294" s="137">
        <v>13</v>
      </c>
      <c r="D294" s="131"/>
      <c r="E294" s="34"/>
      <c r="F294" s="34"/>
      <c r="G294" s="34"/>
      <c r="H294" s="18"/>
      <c r="I294" s="18"/>
      <c r="J294" s="18"/>
      <c r="K294" s="18"/>
      <c r="L294" s="18"/>
      <c r="M294" s="18"/>
      <c r="N294" s="18"/>
      <c r="O294" s="18"/>
      <c r="P294" s="18"/>
    </row>
    <row r="295" spans="1:16" x14ac:dyDescent="0.25">
      <c r="A295" s="6" t="s">
        <v>25</v>
      </c>
      <c r="B295" s="18">
        <f>C295*1.33</f>
        <v>17.29</v>
      </c>
      <c r="C295" s="137">
        <v>13</v>
      </c>
      <c r="D295" s="131"/>
      <c r="E295" s="34"/>
      <c r="F295" s="34"/>
      <c r="G295" s="34"/>
      <c r="H295" s="18"/>
      <c r="I295" s="18"/>
      <c r="J295" s="18"/>
      <c r="K295" s="18"/>
      <c r="L295" s="18"/>
      <c r="M295" s="18"/>
      <c r="N295" s="18"/>
      <c r="O295" s="18"/>
      <c r="P295" s="18"/>
    </row>
    <row r="296" spans="1:16" x14ac:dyDescent="0.25">
      <c r="A296" s="6" t="s">
        <v>30</v>
      </c>
      <c r="B296" s="18">
        <f>C296*1.19</f>
        <v>11.899999999999999</v>
      </c>
      <c r="C296" s="137">
        <v>10</v>
      </c>
      <c r="D296" s="131"/>
      <c r="E296" s="34"/>
      <c r="F296" s="34"/>
      <c r="G296" s="34"/>
      <c r="H296" s="18"/>
      <c r="I296" s="18"/>
      <c r="J296" s="18"/>
      <c r="K296" s="18"/>
      <c r="L296" s="18"/>
      <c r="M296" s="18"/>
      <c r="N296" s="18"/>
      <c r="O296" s="18"/>
      <c r="P296" s="18"/>
    </row>
    <row r="297" spans="1:16" ht="87" customHeight="1" x14ac:dyDescent="0.25">
      <c r="A297" s="6" t="s">
        <v>59</v>
      </c>
      <c r="B297" s="45">
        <v>6.4</v>
      </c>
      <c r="C297" s="45">
        <v>6.4</v>
      </c>
      <c r="D297" s="11"/>
      <c r="E297" s="12"/>
      <c r="F297" s="12"/>
      <c r="G297" s="12"/>
      <c r="H297" s="27"/>
      <c r="I297" s="27"/>
      <c r="J297" s="27"/>
      <c r="K297" s="27"/>
      <c r="L297" s="27"/>
      <c r="M297" s="27"/>
      <c r="N297" s="27"/>
      <c r="O297" s="27"/>
      <c r="P297" s="27"/>
    </row>
    <row r="298" spans="1:16" x14ac:dyDescent="0.25">
      <c r="A298" s="6" t="s">
        <v>31</v>
      </c>
      <c r="B298" s="20">
        <v>4</v>
      </c>
      <c r="C298" s="20">
        <v>4</v>
      </c>
      <c r="D298" s="131"/>
      <c r="E298" s="34"/>
      <c r="F298" s="34"/>
      <c r="G298" s="34"/>
      <c r="H298" s="18"/>
      <c r="I298" s="18"/>
      <c r="J298" s="18"/>
      <c r="K298" s="18"/>
      <c r="L298" s="18"/>
      <c r="M298" s="18"/>
      <c r="N298" s="18"/>
      <c r="O298" s="18"/>
      <c r="P298" s="18"/>
    </row>
    <row r="299" spans="1:16" x14ac:dyDescent="0.25">
      <c r="A299" s="7" t="s">
        <v>32</v>
      </c>
      <c r="B299" s="124">
        <v>0.5</v>
      </c>
      <c r="C299" s="124">
        <v>0.5</v>
      </c>
      <c r="D299" s="11"/>
      <c r="E299" s="12"/>
      <c r="F299" s="12"/>
      <c r="G299" s="12"/>
      <c r="H299" s="27"/>
      <c r="I299" s="27"/>
      <c r="J299" s="27"/>
      <c r="K299" s="27"/>
      <c r="L299" s="27"/>
      <c r="M299" s="27"/>
      <c r="N299" s="27"/>
      <c r="O299" s="27"/>
      <c r="P299" s="27"/>
    </row>
    <row r="300" spans="1:16" x14ac:dyDescent="0.25">
      <c r="A300" s="6" t="s">
        <v>45</v>
      </c>
      <c r="B300" s="20">
        <v>5</v>
      </c>
      <c r="C300" s="20">
        <v>5</v>
      </c>
      <c r="D300" s="131"/>
      <c r="E300" s="34"/>
      <c r="F300" s="34"/>
      <c r="G300" s="34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1:16" x14ac:dyDescent="0.25">
      <c r="A301" s="201" t="s">
        <v>133</v>
      </c>
      <c r="B301" s="201"/>
      <c r="C301" s="201"/>
      <c r="D301" s="36">
        <v>200</v>
      </c>
      <c r="E301" s="35">
        <v>15.2</v>
      </c>
      <c r="F301" s="35">
        <v>13</v>
      </c>
      <c r="G301" s="35">
        <v>36.200000000000003</v>
      </c>
      <c r="H301" s="27">
        <f>E301*4+F301*9+G301*4</f>
        <v>322.60000000000002</v>
      </c>
      <c r="I301" s="21">
        <v>1.4090909090909092</v>
      </c>
      <c r="J301" s="21">
        <v>6.363636363636363E-2</v>
      </c>
      <c r="K301" s="21">
        <v>0</v>
      </c>
      <c r="L301" s="21">
        <v>2</v>
      </c>
      <c r="M301" s="21">
        <v>20.745454545454546</v>
      </c>
      <c r="N301" s="167">
        <v>1523.7</v>
      </c>
      <c r="O301" s="21">
        <v>33.200000000000003</v>
      </c>
      <c r="P301" s="21">
        <v>1.296</v>
      </c>
    </row>
    <row r="302" spans="1:16" ht="38.25" x14ac:dyDescent="0.25">
      <c r="A302" s="39" t="s">
        <v>134</v>
      </c>
      <c r="B302" s="138">
        <f>C302*1.13</f>
        <v>82.49</v>
      </c>
      <c r="C302" s="139">
        <v>73</v>
      </c>
      <c r="D302" s="79"/>
      <c r="E302" s="140"/>
      <c r="F302" s="140"/>
      <c r="G302" s="140"/>
      <c r="H302" s="140"/>
      <c r="I302" s="140"/>
      <c r="J302" s="34"/>
      <c r="K302" s="34"/>
      <c r="L302" s="34"/>
      <c r="M302" s="34"/>
      <c r="N302" s="34"/>
      <c r="O302" s="34"/>
      <c r="P302" s="140"/>
    </row>
    <row r="303" spans="1:16" x14ac:dyDescent="0.25">
      <c r="A303" s="141" t="s">
        <v>135</v>
      </c>
      <c r="B303" s="50">
        <f>C303*1.054</f>
        <v>76.942000000000007</v>
      </c>
      <c r="C303" s="111">
        <v>73</v>
      </c>
      <c r="D303" s="29"/>
      <c r="E303" s="8"/>
      <c r="F303" s="8"/>
      <c r="G303" s="114"/>
      <c r="H303" s="115"/>
      <c r="I303" s="114"/>
      <c r="J303" s="114"/>
      <c r="K303" s="114"/>
      <c r="L303" s="8"/>
      <c r="M303" s="8"/>
      <c r="N303" s="8"/>
      <c r="O303" s="8"/>
      <c r="P303" s="8"/>
    </row>
    <row r="304" spans="1:16" x14ac:dyDescent="0.25">
      <c r="A304" s="142" t="s">
        <v>136</v>
      </c>
      <c r="B304" s="122"/>
      <c r="C304" s="143">
        <v>50</v>
      </c>
      <c r="D304" s="90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1:16" x14ac:dyDescent="0.25">
      <c r="A305" s="69" t="s">
        <v>33</v>
      </c>
      <c r="B305" s="9">
        <v>8</v>
      </c>
      <c r="C305" s="9">
        <v>8</v>
      </c>
      <c r="D305" s="90"/>
      <c r="E305" s="34"/>
      <c r="F305" s="34"/>
      <c r="G305" s="34"/>
      <c r="H305" s="18"/>
      <c r="I305" s="61"/>
      <c r="J305" s="61"/>
      <c r="K305" s="61"/>
      <c r="L305" s="61"/>
      <c r="M305" s="61"/>
      <c r="N305" s="61"/>
      <c r="O305" s="61"/>
      <c r="P305" s="61"/>
    </row>
    <row r="306" spans="1:16" x14ac:dyDescent="0.25">
      <c r="A306" s="69" t="s">
        <v>42</v>
      </c>
      <c r="B306" s="9">
        <v>53</v>
      </c>
      <c r="C306" s="9">
        <v>53</v>
      </c>
      <c r="D306" s="90"/>
      <c r="E306" s="34"/>
      <c r="F306" s="34"/>
      <c r="G306" s="34"/>
      <c r="H306" s="18"/>
      <c r="I306" s="61"/>
      <c r="J306" s="61"/>
      <c r="K306" s="61"/>
      <c r="L306" s="61"/>
      <c r="M306" s="61"/>
      <c r="N306" s="61"/>
      <c r="O306" s="61"/>
      <c r="P306" s="61"/>
    </row>
    <row r="307" spans="1:16" x14ac:dyDescent="0.25">
      <c r="A307" s="25" t="s">
        <v>62</v>
      </c>
      <c r="B307" s="17">
        <f>C307*1.25</f>
        <v>15</v>
      </c>
      <c r="C307" s="17">
        <v>12</v>
      </c>
      <c r="D307" s="90"/>
      <c r="E307" s="34"/>
      <c r="F307" s="34"/>
      <c r="G307" s="34"/>
      <c r="H307" s="18"/>
      <c r="I307" s="61"/>
      <c r="J307" s="61"/>
      <c r="K307" s="61"/>
      <c r="L307" s="61"/>
      <c r="M307" s="61"/>
      <c r="N307" s="61"/>
      <c r="O307" s="61"/>
      <c r="P307" s="61"/>
    </row>
    <row r="308" spans="1:16" x14ac:dyDescent="0.25">
      <c r="A308" s="69" t="s">
        <v>25</v>
      </c>
      <c r="B308" s="17">
        <f>C308*1.33</f>
        <v>15.96</v>
      </c>
      <c r="C308" s="17">
        <v>12</v>
      </c>
      <c r="D308" s="90"/>
      <c r="E308" s="34"/>
      <c r="F308" s="34"/>
      <c r="G308" s="34"/>
      <c r="H308" s="18"/>
      <c r="I308" s="61"/>
      <c r="J308" s="61"/>
      <c r="K308" s="61"/>
      <c r="L308" s="61"/>
      <c r="M308" s="61"/>
      <c r="N308" s="61"/>
      <c r="O308" s="61"/>
      <c r="P308" s="61"/>
    </row>
    <row r="309" spans="1:16" x14ac:dyDescent="0.25">
      <c r="A309" s="69" t="s">
        <v>30</v>
      </c>
      <c r="B309" s="17">
        <f>C309*1.19</f>
        <v>14.28</v>
      </c>
      <c r="C309" s="17">
        <v>12</v>
      </c>
      <c r="D309" s="90"/>
      <c r="E309" s="34"/>
      <c r="F309" s="34"/>
      <c r="G309" s="34"/>
      <c r="H309" s="18"/>
      <c r="I309" s="61"/>
      <c r="J309" s="61"/>
      <c r="K309" s="61"/>
      <c r="L309" s="61"/>
      <c r="M309" s="61"/>
      <c r="N309" s="61"/>
      <c r="O309" s="61"/>
      <c r="P309" s="61"/>
    </row>
    <row r="310" spans="1:16" ht="91.5" customHeight="1" x14ac:dyDescent="0.25">
      <c r="A310" s="6" t="s">
        <v>59</v>
      </c>
      <c r="B310" s="17">
        <v>8</v>
      </c>
      <c r="C310" s="17">
        <v>8</v>
      </c>
      <c r="D310" s="90"/>
      <c r="E310" s="34"/>
      <c r="F310" s="34"/>
      <c r="G310" s="34"/>
      <c r="H310" s="18"/>
      <c r="I310" s="61"/>
      <c r="J310" s="61"/>
      <c r="K310" s="61"/>
      <c r="L310" s="61"/>
      <c r="M310" s="61"/>
      <c r="N310" s="61"/>
      <c r="O310" s="61"/>
      <c r="P310" s="61"/>
    </row>
    <row r="311" spans="1:16" ht="67.5" customHeight="1" x14ac:dyDescent="0.25">
      <c r="A311" s="168" t="s">
        <v>155</v>
      </c>
      <c r="B311" s="9">
        <v>25</v>
      </c>
      <c r="C311" s="9">
        <v>25</v>
      </c>
      <c r="D311" s="169" t="s">
        <v>156</v>
      </c>
      <c r="E311" s="170">
        <f>E313+E320+E323+E327+E328</f>
        <v>6.91</v>
      </c>
      <c r="F311" s="170">
        <f t="shared" ref="F311:H311" si="9">F313+F320+F323+F327+F328</f>
        <v>4.2</v>
      </c>
      <c r="G311" s="170">
        <f t="shared" si="9"/>
        <v>27.11</v>
      </c>
      <c r="H311" s="170">
        <f t="shared" si="9"/>
        <v>173.88</v>
      </c>
      <c r="I311" s="170">
        <f t="shared" ref="I311:P311" si="10">I313+I320+I323+I327+I328</f>
        <v>2.6</v>
      </c>
      <c r="J311" s="170">
        <f t="shared" si="10"/>
        <v>0.124</v>
      </c>
      <c r="K311" s="170">
        <f t="shared" si="10"/>
        <v>0</v>
      </c>
      <c r="L311" s="170">
        <f t="shared" si="10"/>
        <v>0.2</v>
      </c>
      <c r="M311" s="170">
        <f t="shared" si="10"/>
        <v>30.700000000000003</v>
      </c>
      <c r="N311" s="171">
        <f t="shared" si="10"/>
        <v>120.1</v>
      </c>
      <c r="O311" s="170">
        <f t="shared" si="10"/>
        <v>32.9</v>
      </c>
      <c r="P311" s="170">
        <f t="shared" si="10"/>
        <v>1.9400000000000002</v>
      </c>
    </row>
    <row r="312" spans="1:16" x14ac:dyDescent="0.25">
      <c r="A312" s="88" t="s">
        <v>75</v>
      </c>
      <c r="B312" s="11">
        <v>200</v>
      </c>
      <c r="C312" s="11">
        <v>200</v>
      </c>
      <c r="D312" s="11">
        <v>200</v>
      </c>
      <c r="E312" s="12">
        <v>0.6</v>
      </c>
      <c r="F312" s="12">
        <v>0.2</v>
      </c>
      <c r="G312" s="12">
        <v>33.5</v>
      </c>
      <c r="H312" s="27">
        <f>G312*4+F312*9+E312*4</f>
        <v>138.20000000000002</v>
      </c>
      <c r="I312" s="21">
        <v>0</v>
      </c>
      <c r="J312" s="21">
        <v>0.02</v>
      </c>
      <c r="K312" s="21">
        <v>0</v>
      </c>
      <c r="L312" s="21">
        <v>0</v>
      </c>
      <c r="M312" s="21">
        <v>110</v>
      </c>
      <c r="N312" s="21">
        <v>0</v>
      </c>
      <c r="O312" s="21">
        <v>0</v>
      </c>
      <c r="P312" s="21">
        <v>0</v>
      </c>
    </row>
    <row r="313" spans="1:16" x14ac:dyDescent="0.25">
      <c r="A313" s="192" t="s">
        <v>34</v>
      </c>
      <c r="B313" s="193"/>
      <c r="C313" s="194"/>
      <c r="D313" s="11">
        <v>30</v>
      </c>
      <c r="E313" s="12">
        <v>1.41</v>
      </c>
      <c r="F313" s="12">
        <v>0.3</v>
      </c>
      <c r="G313" s="12">
        <v>13.11</v>
      </c>
      <c r="H313" s="27">
        <v>60.780000000000008</v>
      </c>
      <c r="I313" s="12">
        <v>0</v>
      </c>
      <c r="J313" s="12">
        <v>2.4E-2</v>
      </c>
      <c r="K313" s="12">
        <v>0</v>
      </c>
      <c r="L313" s="12">
        <v>0</v>
      </c>
      <c r="M313" s="12">
        <v>5.4</v>
      </c>
      <c r="N313" s="12">
        <v>26.1</v>
      </c>
      <c r="O313" s="12">
        <v>5.7</v>
      </c>
      <c r="P313" s="12">
        <v>0.84000000000000008</v>
      </c>
    </row>
    <row r="314" spans="1:16" x14ac:dyDescent="0.25">
      <c r="A314" s="182" t="s">
        <v>54</v>
      </c>
      <c r="B314" s="182"/>
      <c r="C314" s="182"/>
      <c r="D314" s="11">
        <v>30</v>
      </c>
      <c r="E314" s="12">
        <v>2.5</v>
      </c>
      <c r="F314" s="12">
        <v>0.4</v>
      </c>
      <c r="G314" s="12">
        <v>10.8</v>
      </c>
      <c r="H314" s="27">
        <v>57</v>
      </c>
      <c r="I314" s="12">
        <v>0</v>
      </c>
      <c r="J314" s="12">
        <v>0.13800000000000001</v>
      </c>
      <c r="K314" s="12">
        <v>0</v>
      </c>
      <c r="L314" s="12">
        <v>0</v>
      </c>
      <c r="M314" s="12">
        <v>9.9</v>
      </c>
      <c r="N314" s="12">
        <v>65.400000000000006</v>
      </c>
      <c r="O314" s="12">
        <v>17.600000000000001</v>
      </c>
      <c r="P314" s="12">
        <v>1.2</v>
      </c>
    </row>
    <row r="315" spans="1:16" x14ac:dyDescent="0.25">
      <c r="A315" s="183" t="s">
        <v>55</v>
      </c>
      <c r="B315" s="183"/>
      <c r="C315" s="183"/>
      <c r="D315" s="11">
        <v>30</v>
      </c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</row>
    <row r="316" spans="1:16" ht="21" x14ac:dyDescent="0.25">
      <c r="A316" s="174" t="s">
        <v>49</v>
      </c>
      <c r="B316" s="174"/>
      <c r="C316" s="174"/>
      <c r="D316" s="174"/>
      <c r="E316" s="174"/>
      <c r="F316" s="174"/>
      <c r="G316" s="174"/>
      <c r="H316" s="174"/>
      <c r="I316" s="174"/>
      <c r="J316" s="174"/>
      <c r="K316" s="174"/>
      <c r="L316" s="174"/>
      <c r="M316" s="174"/>
      <c r="N316" s="174"/>
      <c r="O316" s="174"/>
      <c r="P316" s="174"/>
    </row>
    <row r="317" spans="1:16" x14ac:dyDescent="0.25">
      <c r="A317" s="175" t="s">
        <v>1</v>
      </c>
      <c r="B317" s="176" t="s">
        <v>2</v>
      </c>
      <c r="C317" s="176" t="s">
        <v>3</v>
      </c>
      <c r="D317" s="177" t="s">
        <v>4</v>
      </c>
      <c r="E317" s="178"/>
      <c r="F317" s="178"/>
      <c r="G317" s="178"/>
      <c r="H317" s="179"/>
      <c r="I317" s="180" t="s">
        <v>5</v>
      </c>
      <c r="J317" s="180"/>
      <c r="K317" s="180"/>
      <c r="L317" s="180"/>
      <c r="M317" s="180" t="s">
        <v>6</v>
      </c>
      <c r="N317" s="180"/>
      <c r="O317" s="180"/>
      <c r="P317" s="180"/>
    </row>
    <row r="318" spans="1:16" ht="16.5" x14ac:dyDescent="0.25">
      <c r="A318" s="175"/>
      <c r="B318" s="176"/>
      <c r="C318" s="176"/>
      <c r="D318" s="1" t="s">
        <v>7</v>
      </c>
      <c r="E318" s="2" t="s">
        <v>8</v>
      </c>
      <c r="F318" s="2" t="s">
        <v>9</v>
      </c>
      <c r="G318" s="2" t="s">
        <v>10</v>
      </c>
      <c r="H318" s="3" t="s">
        <v>11</v>
      </c>
      <c r="I318" s="14" t="s">
        <v>12</v>
      </c>
      <c r="J318" s="15" t="s">
        <v>13</v>
      </c>
      <c r="K318" s="15" t="s">
        <v>14</v>
      </c>
      <c r="L318" s="15" t="s">
        <v>15</v>
      </c>
      <c r="M318" s="15" t="s">
        <v>16</v>
      </c>
      <c r="N318" s="15" t="s">
        <v>17</v>
      </c>
      <c r="O318" s="15" t="s">
        <v>18</v>
      </c>
      <c r="P318" s="14" t="s">
        <v>19</v>
      </c>
    </row>
    <row r="319" spans="1:16" ht="22.5" x14ac:dyDescent="0.45">
      <c r="A319" s="184" t="s">
        <v>76</v>
      </c>
      <c r="B319" s="185"/>
      <c r="C319" s="185"/>
      <c r="D319" s="185"/>
      <c r="E319" s="70">
        <f t="shared" ref="E319:H319" si="11">E320+E338+E350+E357+E360+E362</f>
        <v>31.52666666666666</v>
      </c>
      <c r="F319" s="70">
        <f t="shared" si="11"/>
        <v>24.79666666666667</v>
      </c>
      <c r="G319" s="70">
        <f t="shared" si="11"/>
        <v>124.24</v>
      </c>
      <c r="H319" s="70">
        <f t="shared" si="11"/>
        <v>846.23666666666668</v>
      </c>
      <c r="I319" s="70">
        <f t="shared" ref="I319:P319" si="12">I320+I338+I350+I357+I360+I362</f>
        <v>18.645</v>
      </c>
      <c r="J319" s="70">
        <f t="shared" si="12"/>
        <v>0.60316666666666674</v>
      </c>
      <c r="K319" s="70">
        <f t="shared" si="12"/>
        <v>0.27833333333333332</v>
      </c>
      <c r="L319" s="70">
        <f t="shared" si="12"/>
        <v>2.458333333333333</v>
      </c>
      <c r="M319" s="70">
        <f t="shared" si="12"/>
        <v>136.21666666666667</v>
      </c>
      <c r="N319" s="70">
        <f t="shared" si="12"/>
        <v>503.8</v>
      </c>
      <c r="O319" s="166">
        <f t="shared" si="12"/>
        <v>204.43333333333334</v>
      </c>
      <c r="P319" s="70">
        <f t="shared" si="12"/>
        <v>8.3491666666666671</v>
      </c>
    </row>
    <row r="320" spans="1:16" x14ac:dyDescent="0.25">
      <c r="A320" s="212" t="s">
        <v>137</v>
      </c>
      <c r="B320" s="213"/>
      <c r="C320" s="213"/>
      <c r="D320" s="48" t="s">
        <v>138</v>
      </c>
      <c r="E320" s="49">
        <v>5.5</v>
      </c>
      <c r="F320" s="49">
        <v>3.9</v>
      </c>
      <c r="G320" s="49">
        <v>14</v>
      </c>
      <c r="H320" s="27">
        <f>E320*4+F320*9+G320*4</f>
        <v>113.1</v>
      </c>
      <c r="I320" s="21">
        <v>2.6</v>
      </c>
      <c r="J320" s="12">
        <v>0.1</v>
      </c>
      <c r="K320" s="12">
        <v>0</v>
      </c>
      <c r="L320" s="12">
        <v>0.2</v>
      </c>
      <c r="M320" s="12">
        <v>25.3</v>
      </c>
      <c r="N320" s="12">
        <v>94</v>
      </c>
      <c r="O320" s="12">
        <v>27.2</v>
      </c>
      <c r="P320" s="12">
        <v>1.1000000000000001</v>
      </c>
    </row>
    <row r="321" spans="1:16" ht="15.75" x14ac:dyDescent="0.25">
      <c r="A321" s="76" t="s">
        <v>23</v>
      </c>
      <c r="B321" s="144">
        <f>C321*1.36</f>
        <v>34</v>
      </c>
      <c r="C321" s="145">
        <v>25</v>
      </c>
      <c r="D321" s="146"/>
      <c r="E321" s="147"/>
      <c r="F321" s="147"/>
      <c r="G321" s="147"/>
      <c r="H321" s="148"/>
      <c r="I321" s="147"/>
      <c r="J321" s="153"/>
      <c r="K321" s="153"/>
      <c r="L321" s="153"/>
      <c r="M321" s="153"/>
      <c r="N321" s="153"/>
      <c r="O321" s="153"/>
      <c r="P321" s="153"/>
    </row>
    <row r="322" spans="1:16" ht="15.75" x14ac:dyDescent="0.25">
      <c r="A322" s="76" t="s">
        <v>24</v>
      </c>
      <c r="B322" s="144">
        <f>C322*1.18</f>
        <v>29.5</v>
      </c>
      <c r="C322" s="149">
        <v>25</v>
      </c>
      <c r="D322" s="146"/>
      <c r="E322" s="147"/>
      <c r="F322" s="147"/>
      <c r="G322" s="147"/>
      <c r="H322" s="148"/>
      <c r="I322" s="147"/>
      <c r="J322" s="153"/>
      <c r="K322" s="153"/>
      <c r="L322" s="153"/>
      <c r="M322" s="153"/>
      <c r="N322" s="153"/>
      <c r="O322" s="153"/>
      <c r="P322" s="153"/>
    </row>
    <row r="323" spans="1:16" ht="38.25" x14ac:dyDescent="0.25">
      <c r="A323" s="39" t="s">
        <v>57</v>
      </c>
      <c r="B323" s="50">
        <f>C321</f>
        <v>25</v>
      </c>
      <c r="C323" s="43">
        <v>16</v>
      </c>
      <c r="D323" s="11"/>
      <c r="E323" s="34"/>
      <c r="F323" s="34"/>
      <c r="G323" s="34"/>
      <c r="H323" s="18"/>
      <c r="I323" s="18"/>
      <c r="J323" s="18"/>
      <c r="K323" s="18"/>
      <c r="L323" s="18"/>
      <c r="M323" s="18"/>
      <c r="N323" s="18"/>
      <c r="O323" s="18"/>
      <c r="P323" s="18"/>
    </row>
    <row r="324" spans="1:16" ht="15.75" x14ac:dyDescent="0.25">
      <c r="A324" s="58" t="s">
        <v>37</v>
      </c>
      <c r="B324" s="150">
        <v>15</v>
      </c>
      <c r="C324" s="151">
        <v>15</v>
      </c>
      <c r="D324" s="152"/>
      <c r="E324" s="153"/>
      <c r="F324" s="153"/>
      <c r="G324" s="153"/>
      <c r="H324" s="154"/>
      <c r="I324" s="153"/>
      <c r="J324" s="153"/>
      <c r="K324" s="153"/>
      <c r="L324" s="153"/>
      <c r="M324" s="153"/>
      <c r="N324" s="153"/>
      <c r="O324" s="153"/>
      <c r="P324" s="153"/>
    </row>
    <row r="325" spans="1:16" ht="15.75" x14ac:dyDescent="0.25">
      <c r="A325" s="58" t="s">
        <v>52</v>
      </c>
      <c r="B325" s="150">
        <v>4</v>
      </c>
      <c r="C325" s="151">
        <v>4</v>
      </c>
      <c r="D325" s="152"/>
      <c r="E325" s="153"/>
      <c r="F325" s="153"/>
      <c r="G325" s="153"/>
      <c r="H325" s="154"/>
      <c r="I325" s="153"/>
      <c r="J325" s="153"/>
      <c r="K325" s="153"/>
      <c r="L325" s="153"/>
      <c r="M325" s="153"/>
      <c r="N325" s="153"/>
      <c r="O325" s="153"/>
      <c r="P325" s="153"/>
    </row>
    <row r="326" spans="1:16" ht="15.75" x14ac:dyDescent="0.25">
      <c r="A326" s="58" t="s">
        <v>43</v>
      </c>
      <c r="B326" s="155">
        <v>0.3</v>
      </c>
      <c r="C326" s="151">
        <v>0.3</v>
      </c>
      <c r="D326" s="152"/>
      <c r="E326" s="153"/>
      <c r="F326" s="153"/>
      <c r="G326" s="153"/>
      <c r="H326" s="154"/>
      <c r="I326" s="153"/>
      <c r="J326" s="153"/>
      <c r="K326" s="153"/>
      <c r="L326" s="153"/>
      <c r="M326" s="153"/>
      <c r="N326" s="153"/>
      <c r="O326" s="153"/>
      <c r="P326" s="153"/>
    </row>
    <row r="327" spans="1:16" ht="15.75" x14ac:dyDescent="0.25">
      <c r="A327" s="58" t="s">
        <v>39</v>
      </c>
      <c r="B327" s="150">
        <v>7</v>
      </c>
      <c r="C327" s="151">
        <v>7</v>
      </c>
      <c r="D327" s="152"/>
      <c r="E327" s="153"/>
      <c r="F327" s="153"/>
      <c r="G327" s="153"/>
      <c r="H327" s="154"/>
      <c r="I327" s="153"/>
      <c r="J327" s="153"/>
      <c r="K327" s="153"/>
      <c r="L327" s="153"/>
      <c r="M327" s="153"/>
      <c r="N327" s="153"/>
      <c r="O327" s="153"/>
      <c r="P327" s="153"/>
    </row>
    <row r="328" spans="1:16" ht="15.75" x14ac:dyDescent="0.25">
      <c r="A328" s="58" t="s">
        <v>139</v>
      </c>
      <c r="B328" s="150"/>
      <c r="C328" s="151">
        <v>50</v>
      </c>
      <c r="D328" s="152"/>
      <c r="E328" s="153"/>
      <c r="F328" s="153"/>
      <c r="G328" s="153"/>
      <c r="H328" s="154"/>
      <c r="I328" s="153"/>
      <c r="J328" s="153"/>
      <c r="K328" s="153"/>
      <c r="L328" s="153"/>
      <c r="M328" s="153"/>
      <c r="N328" s="153"/>
      <c r="O328" s="153"/>
      <c r="P328" s="153"/>
    </row>
    <row r="329" spans="1:16" ht="25.5" x14ac:dyDescent="0.25">
      <c r="A329" s="58" t="s">
        <v>140</v>
      </c>
      <c r="B329" s="150"/>
      <c r="C329" s="150">
        <v>55</v>
      </c>
      <c r="D329" s="43"/>
      <c r="E329" s="42"/>
      <c r="F329" s="42"/>
      <c r="G329" s="42"/>
      <c r="H329" s="43"/>
      <c r="I329" s="156"/>
      <c r="J329" s="42"/>
      <c r="K329" s="42"/>
      <c r="L329" s="42"/>
      <c r="M329" s="42"/>
      <c r="N329" s="42"/>
      <c r="O329" s="42"/>
      <c r="P329" s="42"/>
    </row>
    <row r="330" spans="1:16" ht="28.5" customHeight="1" x14ac:dyDescent="0.25">
      <c r="A330" s="59" t="s">
        <v>26</v>
      </c>
      <c r="B330" s="100">
        <f>C330*1.33</f>
        <v>39.900000000000006</v>
      </c>
      <c r="C330" s="145">
        <v>30</v>
      </c>
      <c r="D330" s="29"/>
      <c r="E330" s="8"/>
      <c r="F330" s="8"/>
      <c r="G330" s="8"/>
      <c r="H330" s="17"/>
      <c r="I330" s="8"/>
      <c r="J330" s="8"/>
      <c r="K330" s="8"/>
      <c r="L330" s="8"/>
      <c r="M330" s="8"/>
      <c r="N330" s="8"/>
      <c r="O330" s="8"/>
      <c r="P330" s="8"/>
    </row>
    <row r="331" spans="1:16" x14ac:dyDescent="0.25">
      <c r="A331" s="59" t="s">
        <v>27</v>
      </c>
      <c r="B331" s="100">
        <f>C331*1.43</f>
        <v>42.9</v>
      </c>
      <c r="C331" s="145">
        <v>30</v>
      </c>
      <c r="D331" s="29"/>
      <c r="E331" s="8"/>
      <c r="F331" s="8"/>
      <c r="G331" s="8"/>
      <c r="H331" s="17"/>
      <c r="I331" s="8"/>
      <c r="J331" s="8"/>
      <c r="K331" s="8"/>
      <c r="L331" s="8"/>
      <c r="M331" s="8"/>
      <c r="N331" s="8"/>
      <c r="O331" s="8"/>
      <c r="P331" s="8"/>
    </row>
    <row r="332" spans="1:16" x14ac:dyDescent="0.25">
      <c r="A332" s="44" t="s">
        <v>28</v>
      </c>
      <c r="B332" s="100">
        <f>C332*1.54</f>
        <v>46.2</v>
      </c>
      <c r="C332" s="145">
        <v>30</v>
      </c>
      <c r="D332" s="29"/>
      <c r="E332" s="8"/>
      <c r="F332" s="8"/>
      <c r="G332" s="8"/>
      <c r="H332" s="17"/>
      <c r="I332" s="8"/>
      <c r="J332" s="8"/>
      <c r="K332" s="8"/>
      <c r="L332" s="8"/>
      <c r="M332" s="8"/>
      <c r="N332" s="8"/>
      <c r="O332" s="8"/>
      <c r="P332" s="8"/>
    </row>
    <row r="333" spans="1:16" x14ac:dyDescent="0.25">
      <c r="A333" s="44" t="s">
        <v>29</v>
      </c>
      <c r="B333" s="100">
        <f>C333*1.67</f>
        <v>50.099999999999994</v>
      </c>
      <c r="C333" s="145">
        <v>30</v>
      </c>
      <c r="D333" s="29"/>
      <c r="E333" s="8"/>
      <c r="F333" s="8"/>
      <c r="G333" s="8"/>
      <c r="H333" s="17"/>
      <c r="I333" s="8"/>
      <c r="J333" s="8"/>
      <c r="K333" s="8"/>
      <c r="L333" s="8"/>
      <c r="M333" s="8"/>
      <c r="N333" s="8"/>
      <c r="O333" s="8"/>
      <c r="P333" s="8"/>
    </row>
    <row r="334" spans="1:16" x14ac:dyDescent="0.25">
      <c r="A334" s="59" t="s">
        <v>62</v>
      </c>
      <c r="B334" s="101">
        <f>C334*1.25</f>
        <v>18.75</v>
      </c>
      <c r="C334" s="145">
        <v>15</v>
      </c>
      <c r="D334" s="29"/>
      <c r="E334" s="8"/>
      <c r="F334" s="8"/>
      <c r="G334" s="8"/>
      <c r="H334" s="17"/>
      <c r="I334" s="8"/>
      <c r="J334" s="8"/>
      <c r="K334" s="8"/>
      <c r="L334" s="8"/>
      <c r="M334" s="8"/>
      <c r="N334" s="8"/>
      <c r="O334" s="8"/>
      <c r="P334" s="8"/>
    </row>
    <row r="335" spans="1:16" x14ac:dyDescent="0.25">
      <c r="A335" s="59" t="s">
        <v>25</v>
      </c>
      <c r="B335" s="101">
        <f>C335*1.33</f>
        <v>19.950000000000003</v>
      </c>
      <c r="C335" s="145">
        <v>15</v>
      </c>
      <c r="D335" s="29"/>
      <c r="E335" s="8"/>
      <c r="F335" s="8"/>
      <c r="G335" s="8"/>
      <c r="H335" s="17"/>
      <c r="I335" s="8"/>
      <c r="J335" s="8"/>
      <c r="K335" s="8"/>
      <c r="L335" s="8"/>
      <c r="M335" s="8"/>
      <c r="N335" s="8"/>
      <c r="O335" s="8"/>
      <c r="P335" s="8"/>
    </row>
    <row r="336" spans="1:16" x14ac:dyDescent="0.25">
      <c r="A336" s="59" t="s">
        <v>30</v>
      </c>
      <c r="B336" s="46">
        <f>C336*1.19</f>
        <v>11.899999999999999</v>
      </c>
      <c r="C336" s="145">
        <v>10</v>
      </c>
      <c r="D336" s="29"/>
      <c r="E336" s="8"/>
      <c r="F336" s="8"/>
      <c r="G336" s="8"/>
      <c r="H336" s="17"/>
      <c r="I336" s="8"/>
      <c r="J336" s="8"/>
      <c r="K336" s="8"/>
      <c r="L336" s="8"/>
      <c r="M336" s="8"/>
      <c r="N336" s="8"/>
      <c r="O336" s="8"/>
      <c r="P336" s="8"/>
    </row>
    <row r="337" spans="1:16" x14ac:dyDescent="0.25">
      <c r="A337" s="7" t="s">
        <v>21</v>
      </c>
      <c r="B337" s="45">
        <v>4</v>
      </c>
      <c r="C337" s="45">
        <v>4</v>
      </c>
      <c r="D337" s="9"/>
      <c r="E337" s="8"/>
      <c r="F337" s="8"/>
      <c r="G337" s="8"/>
      <c r="H337" s="17"/>
      <c r="I337" s="8"/>
      <c r="J337" s="8"/>
      <c r="K337" s="8"/>
      <c r="L337" s="8"/>
      <c r="M337" s="8"/>
      <c r="N337" s="8"/>
      <c r="O337" s="8"/>
      <c r="P337" s="8"/>
    </row>
    <row r="338" spans="1:16" ht="35.25" customHeight="1" x14ac:dyDescent="0.25">
      <c r="A338" s="214" t="s">
        <v>149</v>
      </c>
      <c r="B338" s="214"/>
      <c r="C338" s="214"/>
      <c r="D338" s="36">
        <v>100</v>
      </c>
      <c r="E338" s="35">
        <v>12.666666666666666</v>
      </c>
      <c r="F338" s="35">
        <v>13.416666666666668</v>
      </c>
      <c r="G338" s="35">
        <v>5.75</v>
      </c>
      <c r="H338" s="27">
        <f>G338*4+F338*9+E338*4</f>
        <v>194.41666666666666</v>
      </c>
      <c r="I338" s="35">
        <v>1.875</v>
      </c>
      <c r="J338" s="35">
        <v>0.10416666666666667</v>
      </c>
      <c r="K338" s="35">
        <v>0.20833333333333334</v>
      </c>
      <c r="L338" s="35">
        <v>1.4583333333333333</v>
      </c>
      <c r="M338" s="35">
        <v>10.416666666666666</v>
      </c>
      <c r="N338" s="35">
        <v>90</v>
      </c>
      <c r="O338" s="35">
        <v>93.333333333333329</v>
      </c>
      <c r="P338" s="35">
        <v>0.72916666666666663</v>
      </c>
    </row>
    <row r="339" spans="1:16" ht="25.5" x14ac:dyDescent="0.25">
      <c r="A339" s="39" t="s">
        <v>150</v>
      </c>
      <c r="B339" s="50">
        <f>C339*2.32</f>
        <v>111.35999999999999</v>
      </c>
      <c r="C339" s="165">
        <v>48</v>
      </c>
      <c r="D339" s="164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</row>
    <row r="340" spans="1:16" x14ac:dyDescent="0.25">
      <c r="A340" s="39" t="s">
        <v>151</v>
      </c>
      <c r="B340" s="50">
        <f>C340*1.47</f>
        <v>70.56</v>
      </c>
      <c r="C340" s="165">
        <v>48</v>
      </c>
      <c r="D340" s="164"/>
      <c r="E340" s="164"/>
      <c r="F340" s="23"/>
      <c r="G340" s="8"/>
      <c r="H340" s="17"/>
      <c r="I340" s="17"/>
      <c r="J340" s="17"/>
      <c r="K340" s="17"/>
      <c r="L340" s="17"/>
      <c r="M340" s="17"/>
      <c r="N340" s="17"/>
      <c r="O340" s="17"/>
      <c r="P340" s="17"/>
    </row>
    <row r="341" spans="1:16" ht="25.5" x14ac:dyDescent="0.25">
      <c r="A341" s="39" t="s">
        <v>152</v>
      </c>
      <c r="B341" s="50">
        <v>57</v>
      </c>
      <c r="C341" s="165">
        <v>48</v>
      </c>
      <c r="D341" s="164"/>
      <c r="E341" s="164"/>
      <c r="F341" s="23"/>
      <c r="G341" s="8"/>
      <c r="H341" s="17"/>
      <c r="I341" s="17"/>
      <c r="J341" s="17"/>
      <c r="K341" s="17"/>
      <c r="L341" s="17"/>
      <c r="M341" s="17"/>
      <c r="N341" s="17"/>
      <c r="O341" s="17"/>
      <c r="P341" s="17"/>
    </row>
    <row r="342" spans="1:16" x14ac:dyDescent="0.25">
      <c r="A342" s="7" t="s">
        <v>36</v>
      </c>
      <c r="B342" s="43">
        <v>15</v>
      </c>
      <c r="C342" s="43">
        <v>15</v>
      </c>
      <c r="D342" s="164"/>
      <c r="E342" s="164"/>
      <c r="F342" s="12"/>
      <c r="G342" s="12"/>
      <c r="H342" s="27"/>
      <c r="I342" s="27"/>
      <c r="J342" s="27"/>
      <c r="K342" s="27"/>
      <c r="L342" s="27"/>
      <c r="M342" s="27"/>
      <c r="N342" s="27"/>
      <c r="O342" s="27"/>
      <c r="P342" s="27"/>
    </row>
    <row r="343" spans="1:16" x14ac:dyDescent="0.25">
      <c r="A343" s="7" t="s">
        <v>52</v>
      </c>
      <c r="B343" s="18">
        <v>8</v>
      </c>
      <c r="C343" s="18">
        <v>8</v>
      </c>
      <c r="D343" s="164"/>
      <c r="E343" s="164"/>
      <c r="F343" s="34"/>
      <c r="G343" s="34"/>
      <c r="H343" s="18"/>
      <c r="I343" s="18"/>
      <c r="J343" s="18"/>
      <c r="K343" s="18"/>
      <c r="L343" s="18"/>
      <c r="M343" s="18"/>
      <c r="N343" s="18"/>
      <c r="O343" s="18"/>
      <c r="P343" s="18"/>
    </row>
    <row r="344" spans="1:16" x14ac:dyDescent="0.25">
      <c r="A344" s="25" t="s">
        <v>62</v>
      </c>
      <c r="B344" s="17">
        <f>C344*1.25</f>
        <v>50</v>
      </c>
      <c r="C344" s="17">
        <v>40</v>
      </c>
      <c r="D344" s="164"/>
      <c r="E344" s="164"/>
      <c r="F344" s="34"/>
      <c r="G344" s="34"/>
      <c r="H344" s="18"/>
      <c r="I344" s="18"/>
      <c r="J344" s="18"/>
      <c r="K344" s="18"/>
      <c r="L344" s="18"/>
      <c r="M344" s="18"/>
      <c r="N344" s="18"/>
      <c r="O344" s="18"/>
      <c r="P344" s="18"/>
    </row>
    <row r="345" spans="1:16" x14ac:dyDescent="0.25">
      <c r="A345" s="6" t="s">
        <v>25</v>
      </c>
      <c r="B345" s="17">
        <f>C345*1.33</f>
        <v>53.2</v>
      </c>
      <c r="C345" s="17">
        <v>40</v>
      </c>
      <c r="D345" s="164"/>
      <c r="E345" s="164"/>
      <c r="F345" s="34"/>
      <c r="G345" s="34"/>
      <c r="H345" s="18"/>
      <c r="I345" s="18"/>
      <c r="J345" s="18"/>
      <c r="K345" s="18"/>
      <c r="L345" s="18"/>
      <c r="M345" s="18"/>
      <c r="N345" s="18"/>
      <c r="O345" s="18"/>
      <c r="P345" s="18"/>
    </row>
    <row r="346" spans="1:16" x14ac:dyDescent="0.25">
      <c r="A346" s="6" t="s">
        <v>30</v>
      </c>
      <c r="B346" s="17">
        <f>C346*1.19</f>
        <v>11.899999999999999</v>
      </c>
      <c r="C346" s="17">
        <v>10</v>
      </c>
      <c r="D346" s="164"/>
      <c r="E346" s="164"/>
      <c r="F346" s="34"/>
      <c r="G346" s="34"/>
      <c r="H346" s="18"/>
      <c r="I346" s="18"/>
      <c r="J346" s="18"/>
      <c r="K346" s="18"/>
      <c r="L346" s="18"/>
      <c r="M346" s="18"/>
      <c r="N346" s="18"/>
      <c r="O346" s="18"/>
      <c r="P346" s="18"/>
    </row>
    <row r="347" spans="1:16" x14ac:dyDescent="0.25">
      <c r="A347" s="6" t="s">
        <v>37</v>
      </c>
      <c r="B347" s="17">
        <v>8</v>
      </c>
      <c r="C347" s="17">
        <v>8</v>
      </c>
      <c r="D347" s="164"/>
      <c r="E347" s="164"/>
      <c r="F347" s="34"/>
      <c r="G347" s="34"/>
      <c r="H347" s="18"/>
      <c r="I347" s="18"/>
      <c r="J347" s="18"/>
      <c r="K347" s="18"/>
      <c r="L347" s="18"/>
      <c r="M347" s="18"/>
      <c r="N347" s="18"/>
      <c r="O347" s="18"/>
      <c r="P347" s="18"/>
    </row>
    <row r="348" spans="1:16" x14ac:dyDescent="0.25">
      <c r="A348" s="6" t="s">
        <v>45</v>
      </c>
      <c r="B348" s="17">
        <v>8</v>
      </c>
      <c r="C348" s="17">
        <v>8</v>
      </c>
      <c r="D348" s="164"/>
      <c r="E348" s="164"/>
      <c r="F348" s="34"/>
      <c r="G348" s="34"/>
      <c r="H348" s="18"/>
      <c r="I348" s="18"/>
      <c r="J348" s="18"/>
      <c r="K348" s="18"/>
      <c r="L348" s="18"/>
      <c r="M348" s="18"/>
      <c r="N348" s="18"/>
      <c r="O348" s="18"/>
      <c r="P348" s="18"/>
    </row>
    <row r="349" spans="1:16" x14ac:dyDescent="0.25">
      <c r="A349" s="6" t="s">
        <v>33</v>
      </c>
      <c r="B349" s="9">
        <v>4</v>
      </c>
      <c r="C349" s="9">
        <v>4</v>
      </c>
      <c r="D349" s="164"/>
      <c r="E349" s="164"/>
      <c r="F349" s="34"/>
      <c r="G349" s="34"/>
      <c r="H349" s="18"/>
      <c r="I349" s="18"/>
      <c r="J349" s="18"/>
      <c r="K349" s="18"/>
      <c r="L349" s="18"/>
      <c r="M349" s="18"/>
      <c r="N349" s="18"/>
      <c r="O349" s="18"/>
      <c r="P349" s="18"/>
    </row>
    <row r="350" spans="1:16" x14ac:dyDescent="0.25">
      <c r="A350" s="201" t="s">
        <v>56</v>
      </c>
      <c r="B350" s="201"/>
      <c r="C350" s="201"/>
      <c r="D350" s="11">
        <v>180</v>
      </c>
      <c r="E350" s="35">
        <v>3.9</v>
      </c>
      <c r="F350" s="35">
        <v>5.9</v>
      </c>
      <c r="G350" s="35">
        <v>26.7</v>
      </c>
      <c r="H350" s="27">
        <f>E350*4+F350*9+G350*4</f>
        <v>175.5</v>
      </c>
      <c r="I350" s="21">
        <v>13.87</v>
      </c>
      <c r="J350" s="21">
        <v>0.18</v>
      </c>
      <c r="K350" s="21">
        <v>7.0000000000000007E-2</v>
      </c>
      <c r="L350" s="21">
        <v>0.2</v>
      </c>
      <c r="M350" s="21">
        <v>48.6</v>
      </c>
      <c r="N350" s="21">
        <v>84.6</v>
      </c>
      <c r="O350" s="21">
        <v>15</v>
      </c>
      <c r="P350" s="21">
        <v>1.2</v>
      </c>
    </row>
    <row r="351" spans="1:16" x14ac:dyDescent="0.25">
      <c r="A351" s="24" t="s">
        <v>26</v>
      </c>
      <c r="B351" s="17">
        <f>C351*1.33</f>
        <v>204.82000000000002</v>
      </c>
      <c r="C351" s="9">
        <v>154</v>
      </c>
      <c r="D351" s="9"/>
      <c r="E351" s="8"/>
      <c r="F351" s="8"/>
      <c r="G351" s="8"/>
      <c r="H351" s="17"/>
      <c r="I351" s="23"/>
      <c r="J351" s="23"/>
      <c r="K351" s="23"/>
      <c r="L351" s="23"/>
      <c r="M351" s="23"/>
      <c r="N351" s="23"/>
      <c r="O351" s="23"/>
      <c r="P351" s="23"/>
    </row>
    <row r="352" spans="1:16" x14ac:dyDescent="0.25">
      <c r="A352" s="25" t="s">
        <v>27</v>
      </c>
      <c r="B352" s="17">
        <f>C352*1.43</f>
        <v>220.22</v>
      </c>
      <c r="C352" s="9">
        <v>154</v>
      </c>
      <c r="D352" s="9"/>
      <c r="E352" s="8"/>
      <c r="F352" s="8"/>
      <c r="G352" s="8"/>
      <c r="H352" s="17"/>
      <c r="I352" s="47"/>
      <c r="J352" s="47"/>
      <c r="K352" s="47"/>
      <c r="L352" s="47"/>
      <c r="M352" s="47"/>
      <c r="N352" s="47"/>
      <c r="O352" s="47"/>
      <c r="P352" s="47"/>
    </row>
    <row r="353" spans="1:16" x14ac:dyDescent="0.25">
      <c r="A353" s="24" t="s">
        <v>28</v>
      </c>
      <c r="B353" s="17">
        <f>C353*1.54</f>
        <v>237.16</v>
      </c>
      <c r="C353" s="9">
        <v>154</v>
      </c>
      <c r="D353" s="9"/>
      <c r="E353" s="8"/>
      <c r="F353" s="8"/>
      <c r="G353" s="8"/>
      <c r="H353" s="17"/>
      <c r="I353" s="47"/>
      <c r="J353" s="47"/>
      <c r="K353" s="47"/>
      <c r="L353" s="47"/>
      <c r="M353" s="47"/>
      <c r="N353" s="47"/>
      <c r="O353" s="47"/>
      <c r="P353" s="47"/>
    </row>
    <row r="354" spans="1:16" x14ac:dyDescent="0.25">
      <c r="A354" s="24" t="s">
        <v>29</v>
      </c>
      <c r="B354" s="17">
        <f>C354*1.67</f>
        <v>257.18</v>
      </c>
      <c r="C354" s="9">
        <v>154</v>
      </c>
      <c r="D354" s="9"/>
      <c r="E354" s="8"/>
      <c r="F354" s="8"/>
      <c r="G354" s="8"/>
      <c r="H354" s="17"/>
      <c r="I354" s="47"/>
      <c r="J354" s="47"/>
      <c r="K354" s="47"/>
      <c r="L354" s="47"/>
      <c r="M354" s="47"/>
      <c r="N354" s="47"/>
      <c r="O354" s="47"/>
      <c r="P354" s="47"/>
    </row>
    <row r="355" spans="1:16" x14ac:dyDescent="0.25">
      <c r="A355" s="25" t="s">
        <v>36</v>
      </c>
      <c r="B355" s="9">
        <v>29</v>
      </c>
      <c r="C355" s="9">
        <v>29</v>
      </c>
      <c r="D355" s="9"/>
      <c r="E355" s="8"/>
      <c r="F355" s="8"/>
      <c r="G355" s="8"/>
      <c r="H355" s="17"/>
      <c r="I355" s="47"/>
      <c r="J355" s="47"/>
      <c r="K355" s="47"/>
      <c r="L355" s="47"/>
      <c r="M355" s="47"/>
      <c r="N355" s="47"/>
      <c r="O355" s="47"/>
      <c r="P355" s="47"/>
    </row>
    <row r="356" spans="1:16" x14ac:dyDescent="0.25">
      <c r="A356" s="6" t="s">
        <v>31</v>
      </c>
      <c r="B356" s="9">
        <v>7</v>
      </c>
      <c r="C356" s="9">
        <v>7</v>
      </c>
      <c r="D356" s="8"/>
      <c r="E356" s="8"/>
      <c r="F356" s="8"/>
      <c r="G356" s="8"/>
      <c r="H356" s="17"/>
      <c r="I356" s="17"/>
      <c r="J356" s="17"/>
      <c r="K356" s="17"/>
      <c r="L356" s="17"/>
      <c r="M356" s="17"/>
      <c r="N356" s="17"/>
      <c r="O356" s="17"/>
      <c r="P356" s="17"/>
    </row>
    <row r="357" spans="1:16" x14ac:dyDescent="0.25">
      <c r="A357" s="215" t="s">
        <v>129</v>
      </c>
      <c r="B357" s="215"/>
      <c r="C357" s="215"/>
      <c r="D357" s="74">
        <v>200</v>
      </c>
      <c r="E357" s="136">
        <v>0.9</v>
      </c>
      <c r="F357" s="136">
        <v>0</v>
      </c>
      <c r="G357" s="136">
        <v>26.3</v>
      </c>
      <c r="H357" s="93">
        <f>G357*4+F357*9+E357*4</f>
        <v>108.8</v>
      </c>
      <c r="I357" s="62">
        <v>0.3</v>
      </c>
      <c r="J357" s="12">
        <v>0.01</v>
      </c>
      <c r="K357" s="12">
        <v>0</v>
      </c>
      <c r="L357" s="12">
        <v>0.6</v>
      </c>
      <c r="M357" s="12">
        <v>18</v>
      </c>
      <c r="N357" s="12">
        <v>30.4</v>
      </c>
      <c r="O357" s="12">
        <v>14.1</v>
      </c>
      <c r="P357" s="12">
        <v>0.7</v>
      </c>
    </row>
    <row r="358" spans="1:16" x14ac:dyDescent="0.25">
      <c r="A358" s="24" t="s">
        <v>130</v>
      </c>
      <c r="B358" s="9">
        <v>20.3</v>
      </c>
      <c r="C358" s="13">
        <v>20</v>
      </c>
      <c r="D358" s="13"/>
      <c r="E358" s="28"/>
      <c r="F358" s="28"/>
      <c r="G358" s="28"/>
      <c r="H358" s="31"/>
      <c r="I358" s="28"/>
      <c r="J358" s="8"/>
      <c r="K358" s="8"/>
      <c r="L358" s="8"/>
      <c r="M358" s="8"/>
      <c r="N358" s="8"/>
      <c r="O358" s="118"/>
      <c r="P358" s="118"/>
    </row>
    <row r="359" spans="1:16" x14ac:dyDescent="0.25">
      <c r="A359" s="24" t="s">
        <v>32</v>
      </c>
      <c r="B359" s="13">
        <v>10</v>
      </c>
      <c r="C359" s="13">
        <v>10</v>
      </c>
      <c r="D359" s="13"/>
      <c r="E359" s="28"/>
      <c r="F359" s="28"/>
      <c r="G359" s="28"/>
      <c r="H359" s="31"/>
      <c r="I359" s="28"/>
      <c r="J359" s="8"/>
      <c r="K359" s="8"/>
      <c r="L359" s="8"/>
      <c r="M359" s="8"/>
      <c r="N359" s="8"/>
      <c r="O359" s="12"/>
      <c r="P359" s="12"/>
    </row>
    <row r="360" spans="1:16" x14ac:dyDescent="0.25">
      <c r="A360" s="182" t="s">
        <v>54</v>
      </c>
      <c r="B360" s="182"/>
      <c r="C360" s="182"/>
      <c r="D360" s="11">
        <v>70</v>
      </c>
      <c r="E360" s="12">
        <v>5.7399999999999984</v>
      </c>
      <c r="F360" s="12">
        <v>0.98</v>
      </c>
      <c r="G360" s="12">
        <v>25.27</v>
      </c>
      <c r="H360" s="27">
        <v>132.85999999999999</v>
      </c>
      <c r="I360" s="12">
        <v>0</v>
      </c>
      <c r="J360" s="12">
        <v>0.161</v>
      </c>
      <c r="K360" s="12">
        <v>0</v>
      </c>
      <c r="L360" s="12">
        <v>0</v>
      </c>
      <c r="M360" s="12">
        <v>23.1</v>
      </c>
      <c r="N360" s="12">
        <v>152.6</v>
      </c>
      <c r="O360" s="12">
        <v>43.4</v>
      </c>
      <c r="P360" s="12">
        <v>2.94</v>
      </c>
    </row>
    <row r="361" spans="1:16" x14ac:dyDescent="0.25">
      <c r="A361" s="183" t="s">
        <v>55</v>
      </c>
      <c r="B361" s="183"/>
      <c r="C361" s="183"/>
      <c r="D361" s="11">
        <v>70</v>
      </c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</row>
    <row r="362" spans="1:16" x14ac:dyDescent="0.25">
      <c r="A362" s="182" t="s">
        <v>34</v>
      </c>
      <c r="B362" s="182"/>
      <c r="C362" s="182"/>
      <c r="D362" s="11">
        <v>50</v>
      </c>
      <c r="E362" s="12">
        <v>2.82</v>
      </c>
      <c r="F362" s="12">
        <v>0.6</v>
      </c>
      <c r="G362" s="12">
        <v>26.22</v>
      </c>
      <c r="H362" s="27">
        <v>121.56000000000002</v>
      </c>
      <c r="I362" s="12">
        <v>0</v>
      </c>
      <c r="J362" s="12">
        <v>4.8000000000000001E-2</v>
      </c>
      <c r="K362" s="12">
        <v>0</v>
      </c>
      <c r="L362" s="12">
        <v>0</v>
      </c>
      <c r="M362" s="12">
        <v>10.8</v>
      </c>
      <c r="N362" s="12">
        <v>52.2</v>
      </c>
      <c r="O362" s="12">
        <v>11.4</v>
      </c>
      <c r="P362" s="12">
        <v>1.6800000000000002</v>
      </c>
    </row>
    <row r="363" spans="1:16" ht="21" x14ac:dyDescent="0.25">
      <c r="A363" s="174" t="s">
        <v>50</v>
      </c>
      <c r="B363" s="174"/>
      <c r="C363" s="174"/>
      <c r="D363" s="174"/>
      <c r="E363" s="174"/>
      <c r="F363" s="174"/>
      <c r="G363" s="174"/>
      <c r="H363" s="174"/>
      <c r="I363" s="174"/>
      <c r="J363" s="174"/>
      <c r="K363" s="174"/>
      <c r="L363" s="174"/>
      <c r="M363" s="174"/>
      <c r="N363" s="174"/>
      <c r="O363" s="174"/>
      <c r="P363" s="174"/>
    </row>
    <row r="364" spans="1:16" x14ac:dyDescent="0.25">
      <c r="A364" s="175" t="s">
        <v>1</v>
      </c>
      <c r="B364" s="176" t="s">
        <v>2</v>
      </c>
      <c r="C364" s="176" t="s">
        <v>3</v>
      </c>
      <c r="D364" s="177" t="s">
        <v>4</v>
      </c>
      <c r="E364" s="178"/>
      <c r="F364" s="178"/>
      <c r="G364" s="178"/>
      <c r="H364" s="179"/>
      <c r="I364" s="181" t="s">
        <v>5</v>
      </c>
      <c r="J364" s="181"/>
      <c r="K364" s="181"/>
      <c r="L364" s="181"/>
      <c r="M364" s="181" t="s">
        <v>6</v>
      </c>
      <c r="N364" s="181"/>
      <c r="O364" s="181"/>
      <c r="P364" s="181"/>
    </row>
    <row r="365" spans="1:16" ht="16.5" x14ac:dyDescent="0.25">
      <c r="A365" s="175"/>
      <c r="B365" s="176"/>
      <c r="C365" s="176"/>
      <c r="D365" s="1" t="s">
        <v>7</v>
      </c>
      <c r="E365" s="2" t="s">
        <v>8</v>
      </c>
      <c r="F365" s="2" t="s">
        <v>9</v>
      </c>
      <c r="G365" s="2" t="s">
        <v>10</v>
      </c>
      <c r="H365" s="3" t="s">
        <v>11</v>
      </c>
      <c r="I365" s="4" t="s">
        <v>12</v>
      </c>
      <c r="J365" s="5" t="s">
        <v>13</v>
      </c>
      <c r="K365" s="5" t="s">
        <v>14</v>
      </c>
      <c r="L365" s="5" t="s">
        <v>15</v>
      </c>
      <c r="M365" s="5" t="s">
        <v>16</v>
      </c>
      <c r="N365" s="5" t="s">
        <v>17</v>
      </c>
      <c r="O365" s="5" t="s">
        <v>18</v>
      </c>
      <c r="P365" s="4" t="s">
        <v>19</v>
      </c>
    </row>
    <row r="366" spans="1:16" ht="22.5" x14ac:dyDescent="0.45">
      <c r="A366" s="184" t="s">
        <v>76</v>
      </c>
      <c r="B366" s="185"/>
      <c r="C366" s="185"/>
      <c r="D366" s="185"/>
      <c r="E366" s="70">
        <f>E367+E378+E388+E397+E400+E402</f>
        <v>33.82</v>
      </c>
      <c r="F366" s="70">
        <f>F367+F378+F388+F397+F400+F402</f>
        <v>27.235000000000003</v>
      </c>
      <c r="G366" s="70">
        <f>G367+G378+G388+G397+G400+G402</f>
        <v>105.19999999999999</v>
      </c>
      <c r="H366" s="70">
        <f>H367+H378+H388+H397+H400+H402</f>
        <v>801.19499999999994</v>
      </c>
      <c r="I366" s="70">
        <f t="shared" ref="I366:P366" si="13">I367+I378+I388+I397+I400+I402</f>
        <v>70.788888888888891</v>
      </c>
      <c r="J366" s="70">
        <f t="shared" si="13"/>
        <v>0.36333333333333334</v>
      </c>
      <c r="K366" s="70">
        <f t="shared" si="13"/>
        <v>0.6</v>
      </c>
      <c r="L366" s="70">
        <f t="shared" si="13"/>
        <v>1.4328888888888889</v>
      </c>
      <c r="M366" s="70">
        <f t="shared" si="13"/>
        <v>171.39599999999999</v>
      </c>
      <c r="N366" s="70">
        <f t="shared" si="13"/>
        <v>390.71199999999999</v>
      </c>
      <c r="O366" s="70">
        <f t="shared" si="13"/>
        <v>69.848444444444453</v>
      </c>
      <c r="P366" s="70">
        <f t="shared" si="13"/>
        <v>5.0788888888888888</v>
      </c>
    </row>
    <row r="367" spans="1:16" ht="31.5" customHeight="1" x14ac:dyDescent="0.25">
      <c r="A367" s="199" t="s">
        <v>141</v>
      </c>
      <c r="B367" s="199"/>
      <c r="C367" s="199"/>
      <c r="D367" s="48" t="s">
        <v>77</v>
      </c>
      <c r="E367" s="12">
        <v>5.0999999999999996</v>
      </c>
      <c r="F367" s="12">
        <v>4.4000000000000004</v>
      </c>
      <c r="G367" s="12">
        <v>18.5</v>
      </c>
      <c r="H367" s="27">
        <f>E367*4+F367*9+G367*4</f>
        <v>134</v>
      </c>
      <c r="I367" s="12">
        <v>2.9</v>
      </c>
      <c r="J367" s="12">
        <v>0.1</v>
      </c>
      <c r="K367" s="12">
        <v>0.6</v>
      </c>
      <c r="L367" s="12">
        <v>0.7</v>
      </c>
      <c r="M367" s="12">
        <v>22.5</v>
      </c>
      <c r="N367" s="12">
        <v>91.2</v>
      </c>
      <c r="O367" s="12">
        <v>16.899999999999999</v>
      </c>
      <c r="P367" s="12">
        <v>0.3</v>
      </c>
    </row>
    <row r="368" spans="1:16" ht="25.5" x14ac:dyDescent="0.25">
      <c r="A368" s="39" t="s">
        <v>142</v>
      </c>
      <c r="B368" s="50">
        <v>29</v>
      </c>
      <c r="C368" s="111">
        <v>26</v>
      </c>
      <c r="D368" s="29"/>
      <c r="E368" s="112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6" ht="30" x14ac:dyDescent="0.25">
      <c r="A369" s="6" t="s">
        <v>26</v>
      </c>
      <c r="B369" s="18">
        <f>C369*1.33</f>
        <v>99.75</v>
      </c>
      <c r="C369" s="95">
        <v>75</v>
      </c>
      <c r="D369" s="17"/>
      <c r="E369" s="8"/>
      <c r="F369" s="8"/>
      <c r="G369" s="8"/>
      <c r="H369" s="17"/>
      <c r="I369" s="17"/>
      <c r="J369" s="17"/>
      <c r="K369" s="17"/>
      <c r="L369" s="17"/>
      <c r="M369" s="17"/>
      <c r="N369" s="17"/>
      <c r="O369" s="17"/>
      <c r="P369" s="17"/>
    </row>
    <row r="370" spans="1:16" x14ac:dyDescent="0.25">
      <c r="A370" s="6" t="s">
        <v>27</v>
      </c>
      <c r="B370" s="18">
        <f>C370*1.43</f>
        <v>107.25</v>
      </c>
      <c r="C370" s="9">
        <v>75</v>
      </c>
      <c r="D370" s="17"/>
      <c r="E370" s="8"/>
      <c r="F370" s="8"/>
      <c r="G370" s="8"/>
      <c r="H370" s="17"/>
      <c r="I370" s="17"/>
      <c r="J370" s="17"/>
      <c r="K370" s="17"/>
      <c r="L370" s="17"/>
      <c r="M370" s="17"/>
      <c r="N370" s="17"/>
      <c r="O370" s="17"/>
      <c r="P370" s="17"/>
    </row>
    <row r="371" spans="1:16" x14ac:dyDescent="0.25">
      <c r="A371" s="26" t="s">
        <v>28</v>
      </c>
      <c r="B371" s="52">
        <f>C371*1.54</f>
        <v>115.5</v>
      </c>
      <c r="C371" s="95">
        <v>75</v>
      </c>
      <c r="D371" s="111"/>
      <c r="E371" s="112"/>
      <c r="F371" s="28"/>
      <c r="G371" s="28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1:16" x14ac:dyDescent="0.25">
      <c r="A372" s="26" t="s">
        <v>29</v>
      </c>
      <c r="B372" s="52">
        <f>C372*1.67</f>
        <v>125.25</v>
      </c>
      <c r="C372" s="95">
        <v>75</v>
      </c>
      <c r="D372" s="111"/>
      <c r="E372" s="112"/>
      <c r="F372" s="28"/>
      <c r="G372" s="28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1:16" ht="15.75" x14ac:dyDescent="0.25">
      <c r="A373" s="25" t="s">
        <v>35</v>
      </c>
      <c r="B373" s="17">
        <v>10</v>
      </c>
      <c r="C373" s="9">
        <v>10</v>
      </c>
      <c r="D373" s="71"/>
      <c r="E373" s="157"/>
      <c r="F373" s="63"/>
      <c r="G373" s="63"/>
      <c r="H373" s="72"/>
      <c r="I373" s="157"/>
      <c r="J373" s="157"/>
      <c r="K373" s="157"/>
      <c r="L373" s="157"/>
      <c r="M373" s="157"/>
      <c r="N373" s="157"/>
      <c r="O373" s="157"/>
      <c r="P373" s="157"/>
    </row>
    <row r="374" spans="1:16" x14ac:dyDescent="0.25">
      <c r="A374" s="25" t="s">
        <v>62</v>
      </c>
      <c r="B374" s="8">
        <f>C374*1.25</f>
        <v>12.5</v>
      </c>
      <c r="C374" s="9">
        <v>10</v>
      </c>
      <c r="D374" s="9"/>
      <c r="E374" s="8"/>
      <c r="F374" s="8"/>
      <c r="G374" s="8"/>
      <c r="H374" s="27"/>
      <c r="I374" s="27"/>
      <c r="J374" s="27"/>
      <c r="K374" s="27"/>
      <c r="L374" s="27"/>
      <c r="M374" s="27"/>
      <c r="N374" s="27"/>
      <c r="O374" s="27"/>
      <c r="P374" s="27"/>
    </row>
    <row r="375" spans="1:16" x14ac:dyDescent="0.25">
      <c r="A375" s="7" t="s">
        <v>25</v>
      </c>
      <c r="B375" s="8">
        <f>C375*1.33</f>
        <v>13.3</v>
      </c>
      <c r="C375" s="9">
        <v>10</v>
      </c>
      <c r="D375" s="9"/>
      <c r="E375" s="8"/>
      <c r="F375" s="8"/>
      <c r="G375" s="8"/>
      <c r="H375" s="27"/>
      <c r="I375" s="27"/>
      <c r="J375" s="27"/>
      <c r="K375" s="27"/>
      <c r="L375" s="27"/>
      <c r="M375" s="27"/>
      <c r="N375" s="27"/>
      <c r="O375" s="27"/>
      <c r="P375" s="27"/>
    </row>
    <row r="376" spans="1:16" x14ac:dyDescent="0.25">
      <c r="A376" s="7" t="s">
        <v>30</v>
      </c>
      <c r="B376" s="17">
        <f>C376*1.19</f>
        <v>11.899999999999999</v>
      </c>
      <c r="C376" s="9">
        <v>10</v>
      </c>
      <c r="D376" s="9"/>
      <c r="E376" s="8"/>
      <c r="F376" s="8"/>
      <c r="G376" s="8"/>
      <c r="H376" s="27"/>
      <c r="I376" s="27"/>
      <c r="J376" s="27"/>
      <c r="K376" s="27"/>
      <c r="L376" s="27"/>
      <c r="M376" s="27"/>
      <c r="N376" s="27"/>
      <c r="O376" s="27"/>
      <c r="P376" s="27"/>
    </row>
    <row r="377" spans="1:16" x14ac:dyDescent="0.25">
      <c r="A377" s="7" t="s">
        <v>31</v>
      </c>
      <c r="B377" s="17">
        <v>4</v>
      </c>
      <c r="C377" s="17">
        <v>4</v>
      </c>
      <c r="D377" s="9"/>
      <c r="E377" s="8"/>
      <c r="F377" s="8"/>
      <c r="G377" s="8"/>
      <c r="H377" s="27"/>
      <c r="I377" s="27"/>
      <c r="J377" s="27"/>
      <c r="K377" s="27"/>
      <c r="L377" s="27"/>
      <c r="M377" s="27"/>
      <c r="N377" s="27"/>
      <c r="O377" s="27"/>
      <c r="P377" s="27"/>
    </row>
    <row r="378" spans="1:16" x14ac:dyDescent="0.25">
      <c r="A378" s="191" t="s">
        <v>143</v>
      </c>
      <c r="B378" s="191"/>
      <c r="C378" s="191"/>
      <c r="D378" s="11">
        <v>100</v>
      </c>
      <c r="E378" s="12">
        <v>18.100000000000001</v>
      </c>
      <c r="F378" s="12">
        <v>14.7</v>
      </c>
      <c r="G378" s="12">
        <v>17</v>
      </c>
      <c r="H378" s="27">
        <f>E378*4+F378*9+G378*4</f>
        <v>272.7</v>
      </c>
      <c r="I378" s="21">
        <v>0.88888888888888884</v>
      </c>
      <c r="J378" s="21">
        <v>3.3333333333333326E-2</v>
      </c>
      <c r="K378" s="21">
        <v>0</v>
      </c>
      <c r="L378" s="21">
        <v>0.28888888888888886</v>
      </c>
      <c r="M378" s="21">
        <v>22.000000000000004</v>
      </c>
      <c r="N378" s="158">
        <v>155.9</v>
      </c>
      <c r="O378" s="21">
        <v>12.944444444444445</v>
      </c>
      <c r="P378" s="21">
        <v>0.88888888888888884</v>
      </c>
    </row>
    <row r="379" spans="1:16" x14ac:dyDescent="0.25">
      <c r="A379" s="82" t="s">
        <v>23</v>
      </c>
      <c r="B379" s="50">
        <f>C379*1.36</f>
        <v>100.64</v>
      </c>
      <c r="C379" s="18">
        <v>74</v>
      </c>
      <c r="D379" s="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spans="1:16" x14ac:dyDescent="0.25">
      <c r="A380" s="82" t="s">
        <v>24</v>
      </c>
      <c r="B380" s="50">
        <f>C380*1.18</f>
        <v>87.32</v>
      </c>
      <c r="C380" s="20">
        <v>74</v>
      </c>
      <c r="D380" s="9"/>
      <c r="E380" s="8"/>
      <c r="F380" s="8"/>
      <c r="G380" s="8"/>
      <c r="H380" s="9"/>
      <c r="I380" s="23"/>
      <c r="J380" s="23"/>
      <c r="K380" s="23"/>
      <c r="L380" s="23"/>
      <c r="M380" s="23"/>
      <c r="N380" s="23"/>
      <c r="O380" s="23"/>
      <c r="P380" s="23"/>
    </row>
    <row r="381" spans="1:16" ht="25.5" x14ac:dyDescent="0.25">
      <c r="A381" s="39" t="s">
        <v>81</v>
      </c>
      <c r="B381" s="50">
        <f>C380</f>
        <v>74</v>
      </c>
      <c r="C381" s="20">
        <v>74</v>
      </c>
      <c r="D381" s="77"/>
      <c r="E381" s="78"/>
      <c r="F381" s="78"/>
      <c r="G381" s="78"/>
      <c r="H381" s="77"/>
      <c r="I381" s="21"/>
      <c r="J381" s="21"/>
      <c r="K381" s="21"/>
      <c r="L381" s="21"/>
      <c r="M381" s="21"/>
      <c r="N381" s="21"/>
      <c r="O381" s="21"/>
      <c r="P381" s="21"/>
    </row>
    <row r="382" spans="1:16" x14ac:dyDescent="0.25">
      <c r="A382" s="94" t="s">
        <v>20</v>
      </c>
      <c r="B382" s="95">
        <v>18</v>
      </c>
      <c r="C382" s="95">
        <v>18</v>
      </c>
      <c r="D382" s="9"/>
      <c r="E382" s="8"/>
      <c r="F382" s="8"/>
      <c r="G382" s="8"/>
      <c r="H382" s="9"/>
      <c r="I382" s="98"/>
      <c r="J382" s="98"/>
      <c r="K382" s="98"/>
      <c r="L382" s="98"/>
      <c r="M382" s="98"/>
      <c r="N382" s="98"/>
      <c r="O382" s="98"/>
      <c r="P382" s="98"/>
    </row>
    <row r="383" spans="1:16" x14ac:dyDescent="0.25">
      <c r="A383" s="69" t="s">
        <v>36</v>
      </c>
      <c r="B383" s="9">
        <v>14</v>
      </c>
      <c r="C383" s="17">
        <v>14</v>
      </c>
      <c r="D383" s="9"/>
      <c r="E383" s="8"/>
      <c r="F383" s="8"/>
      <c r="G383" s="8"/>
      <c r="H383" s="9"/>
      <c r="I383" s="98"/>
      <c r="J383" s="98"/>
      <c r="K383" s="98"/>
      <c r="L383" s="98"/>
      <c r="M383" s="98"/>
      <c r="N383" s="98"/>
      <c r="O383" s="98"/>
      <c r="P383" s="98"/>
    </row>
    <row r="384" spans="1:16" x14ac:dyDescent="0.25">
      <c r="A384" s="58" t="s">
        <v>30</v>
      </c>
      <c r="B384" s="43">
        <f>C384*1.19</f>
        <v>5.9499999999999993</v>
      </c>
      <c r="C384" s="96">
        <v>5</v>
      </c>
      <c r="D384" s="9"/>
      <c r="E384" s="8"/>
      <c r="F384" s="8"/>
      <c r="G384" s="8"/>
      <c r="H384" s="9"/>
      <c r="I384" s="98"/>
      <c r="J384" s="98"/>
      <c r="K384" s="98"/>
      <c r="L384" s="98"/>
      <c r="M384" s="98"/>
      <c r="N384" s="98"/>
      <c r="O384" s="98"/>
      <c r="P384" s="98"/>
    </row>
    <row r="385" spans="1:16" x14ac:dyDescent="0.25">
      <c r="A385" s="25" t="s">
        <v>52</v>
      </c>
      <c r="B385" s="18">
        <v>5</v>
      </c>
      <c r="C385" s="18">
        <v>5</v>
      </c>
      <c r="D385" s="9"/>
      <c r="E385" s="34"/>
      <c r="F385" s="8"/>
      <c r="G385" s="8"/>
      <c r="H385" s="9"/>
      <c r="I385" s="98"/>
      <c r="J385" s="98"/>
      <c r="K385" s="98"/>
      <c r="L385" s="98"/>
      <c r="M385" s="98"/>
      <c r="N385" s="98"/>
      <c r="O385" s="98"/>
      <c r="P385" s="98"/>
    </row>
    <row r="386" spans="1:16" x14ac:dyDescent="0.25">
      <c r="A386" s="24" t="s">
        <v>61</v>
      </c>
      <c r="B386" s="67">
        <v>6</v>
      </c>
      <c r="C386" s="67">
        <v>6</v>
      </c>
      <c r="D386" s="9"/>
      <c r="E386" s="34"/>
      <c r="F386" s="8"/>
      <c r="G386" s="8"/>
      <c r="H386" s="9"/>
      <c r="I386" s="98"/>
      <c r="J386" s="98"/>
      <c r="K386" s="98"/>
      <c r="L386" s="98"/>
      <c r="M386" s="98"/>
      <c r="N386" s="98"/>
      <c r="O386" s="98"/>
      <c r="P386" s="98"/>
    </row>
    <row r="387" spans="1:16" x14ac:dyDescent="0.25">
      <c r="A387" s="58" t="s">
        <v>33</v>
      </c>
      <c r="B387" s="43">
        <v>2</v>
      </c>
      <c r="C387" s="96">
        <v>2</v>
      </c>
      <c r="D387" s="9"/>
      <c r="E387" s="8"/>
      <c r="F387" s="8"/>
      <c r="G387" s="8"/>
      <c r="H387" s="9"/>
      <c r="I387" s="98"/>
      <c r="J387" s="98"/>
      <c r="K387" s="98"/>
      <c r="L387" s="98"/>
      <c r="M387" s="98"/>
      <c r="N387" s="98"/>
      <c r="O387" s="98"/>
      <c r="P387" s="98"/>
    </row>
    <row r="388" spans="1:16" x14ac:dyDescent="0.25">
      <c r="A388" s="182" t="s">
        <v>144</v>
      </c>
      <c r="B388" s="182"/>
      <c r="C388" s="182"/>
      <c r="D388" s="11">
        <v>180</v>
      </c>
      <c r="E388" s="12">
        <v>4.32</v>
      </c>
      <c r="F388" s="12">
        <v>6.9749999999999996</v>
      </c>
      <c r="G388" s="12">
        <v>14.039999999999997</v>
      </c>
      <c r="H388" s="27">
        <f>E388*4+F388*9+G388*4</f>
        <v>136.215</v>
      </c>
      <c r="I388" s="21">
        <v>67</v>
      </c>
      <c r="J388" s="21">
        <v>0.09</v>
      </c>
      <c r="K388" s="21">
        <v>0</v>
      </c>
      <c r="L388" s="21">
        <v>0.44399999999999995</v>
      </c>
      <c r="M388" s="21">
        <v>102.696</v>
      </c>
      <c r="N388" s="21">
        <v>4.2119999999999997</v>
      </c>
      <c r="O388" s="21">
        <v>3.8040000000000007</v>
      </c>
      <c r="P388" s="21">
        <v>0.51</v>
      </c>
    </row>
    <row r="389" spans="1:16" x14ac:dyDescent="0.25">
      <c r="A389" s="69" t="s">
        <v>79</v>
      </c>
      <c r="B389" s="17">
        <f>C389*1.25</f>
        <v>258.75</v>
      </c>
      <c r="C389" s="45">
        <v>207</v>
      </c>
      <c r="D389" s="9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6" x14ac:dyDescent="0.25">
      <c r="A390" s="25" t="s">
        <v>62</v>
      </c>
      <c r="B390" s="17">
        <f>C390*1.25</f>
        <v>15</v>
      </c>
      <c r="C390" s="45">
        <v>12</v>
      </c>
      <c r="D390" s="9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6" x14ac:dyDescent="0.25">
      <c r="A391" s="25" t="s">
        <v>25</v>
      </c>
      <c r="B391" s="17">
        <f>C391*1.33</f>
        <v>15.96</v>
      </c>
      <c r="C391" s="45">
        <v>12</v>
      </c>
      <c r="D391" s="9"/>
      <c r="E391" s="8"/>
      <c r="F391" s="8"/>
      <c r="G391" s="8"/>
      <c r="H391" s="17"/>
      <c r="I391" s="89"/>
      <c r="J391" s="89"/>
      <c r="K391" s="89"/>
      <c r="L391" s="89"/>
      <c r="M391" s="89"/>
      <c r="N391" s="89"/>
      <c r="O391" s="89"/>
      <c r="P391" s="89"/>
    </row>
    <row r="392" spans="1:16" ht="73.5" customHeight="1" x14ac:dyDescent="0.25">
      <c r="A392" s="6" t="s">
        <v>59</v>
      </c>
      <c r="B392" s="17">
        <v>5</v>
      </c>
      <c r="C392" s="17">
        <v>5</v>
      </c>
      <c r="D392" s="9"/>
      <c r="E392" s="8"/>
      <c r="F392" s="8"/>
      <c r="G392" s="8"/>
      <c r="H392" s="17"/>
      <c r="I392" s="89"/>
      <c r="J392" s="89"/>
      <c r="K392" s="89"/>
      <c r="L392" s="89"/>
      <c r="M392" s="89"/>
      <c r="N392" s="89"/>
      <c r="O392" s="89"/>
      <c r="P392" s="89"/>
    </row>
    <row r="393" spans="1:16" x14ac:dyDescent="0.25">
      <c r="A393" s="25" t="s">
        <v>30</v>
      </c>
      <c r="B393" s="18">
        <f>C393*1.19</f>
        <v>8.33</v>
      </c>
      <c r="C393" s="17">
        <v>7</v>
      </c>
      <c r="D393" s="9"/>
      <c r="E393" s="8"/>
      <c r="F393" s="8"/>
      <c r="G393" s="8"/>
      <c r="H393" s="17"/>
      <c r="I393" s="89"/>
      <c r="J393" s="89"/>
      <c r="K393" s="89"/>
      <c r="L393" s="89"/>
      <c r="M393" s="89"/>
      <c r="N393" s="89"/>
      <c r="O393" s="89"/>
      <c r="P393" s="89"/>
    </row>
    <row r="394" spans="1:16" x14ac:dyDescent="0.25">
      <c r="A394" s="25" t="s">
        <v>37</v>
      </c>
      <c r="B394" s="8">
        <v>4.5</v>
      </c>
      <c r="C394" s="8">
        <v>4.5</v>
      </c>
      <c r="D394" s="9"/>
      <c r="E394" s="8"/>
      <c r="F394" s="8"/>
      <c r="G394" s="8"/>
      <c r="H394" s="17"/>
      <c r="I394" s="89"/>
      <c r="J394" s="89"/>
      <c r="K394" s="89"/>
      <c r="L394" s="89"/>
      <c r="M394" s="89"/>
      <c r="N394" s="89"/>
      <c r="O394" s="89"/>
      <c r="P394" s="89"/>
    </row>
    <row r="395" spans="1:16" x14ac:dyDescent="0.25">
      <c r="A395" s="58" t="s">
        <v>33</v>
      </c>
      <c r="B395" s="43">
        <v>8</v>
      </c>
      <c r="C395" s="96">
        <v>8</v>
      </c>
      <c r="D395" s="9"/>
      <c r="E395" s="8"/>
      <c r="F395" s="8"/>
      <c r="G395" s="8"/>
      <c r="H395" s="9"/>
      <c r="I395" s="98"/>
      <c r="J395" s="98"/>
      <c r="K395" s="98"/>
      <c r="L395" s="98"/>
      <c r="M395" s="98"/>
      <c r="N395" s="98"/>
      <c r="O395" s="98"/>
      <c r="P395" s="98"/>
    </row>
    <row r="396" spans="1:16" x14ac:dyDescent="0.25">
      <c r="A396" s="25" t="s">
        <v>32</v>
      </c>
      <c r="B396" s="17">
        <v>2</v>
      </c>
      <c r="C396" s="17">
        <v>2</v>
      </c>
      <c r="D396" s="9"/>
      <c r="E396" s="8"/>
      <c r="F396" s="8"/>
      <c r="G396" s="8"/>
      <c r="H396" s="17"/>
      <c r="I396" s="89"/>
      <c r="J396" s="89"/>
      <c r="K396" s="89"/>
      <c r="L396" s="89"/>
      <c r="M396" s="89"/>
      <c r="N396" s="89"/>
      <c r="O396" s="89"/>
      <c r="P396" s="89"/>
    </row>
    <row r="397" spans="1:16" x14ac:dyDescent="0.25">
      <c r="A397" s="182" t="s">
        <v>146</v>
      </c>
      <c r="B397" s="182"/>
      <c r="C397" s="182"/>
      <c r="D397" s="11">
        <v>200</v>
      </c>
      <c r="E397" s="21">
        <v>0.2</v>
      </c>
      <c r="F397" s="21">
        <v>0</v>
      </c>
      <c r="G397" s="21">
        <v>15</v>
      </c>
      <c r="H397" s="21">
        <f>G397*4+F397*9+E397*4</f>
        <v>60.8</v>
      </c>
      <c r="I397" s="21">
        <v>0</v>
      </c>
      <c r="J397" s="21">
        <v>0</v>
      </c>
      <c r="K397" s="21">
        <v>0</v>
      </c>
      <c r="L397" s="21">
        <v>0</v>
      </c>
      <c r="M397" s="21">
        <v>0.2</v>
      </c>
      <c r="N397" s="21">
        <v>0</v>
      </c>
      <c r="O397" s="21">
        <v>0</v>
      </c>
      <c r="P397" s="21">
        <v>0.02</v>
      </c>
    </row>
    <row r="398" spans="1:16" x14ac:dyDescent="0.25">
      <c r="A398" s="25" t="s">
        <v>147</v>
      </c>
      <c r="B398" s="34">
        <v>0.5</v>
      </c>
      <c r="C398" s="34">
        <v>0.5</v>
      </c>
      <c r="D398" s="20"/>
      <c r="E398" s="61"/>
      <c r="F398" s="61"/>
      <c r="G398" s="23"/>
      <c r="H398" s="23"/>
      <c r="I398" s="23"/>
      <c r="J398" s="23"/>
      <c r="K398" s="23"/>
      <c r="L398" s="23"/>
      <c r="M398" s="23"/>
      <c r="N398" s="23"/>
      <c r="O398" s="23"/>
      <c r="P398" s="23"/>
    </row>
    <row r="399" spans="1:16" x14ac:dyDescent="0.25">
      <c r="A399" s="6" t="s">
        <v>148</v>
      </c>
      <c r="B399" s="20">
        <v>15</v>
      </c>
      <c r="C399" s="20">
        <v>15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x14ac:dyDescent="0.25">
      <c r="A400" s="182" t="s">
        <v>54</v>
      </c>
      <c r="B400" s="182"/>
      <c r="C400" s="182"/>
      <c r="D400" s="11">
        <v>50</v>
      </c>
      <c r="E400" s="12">
        <v>3.2799999999999994</v>
      </c>
      <c r="F400" s="12">
        <v>0.56000000000000005</v>
      </c>
      <c r="G400" s="12">
        <v>14.44</v>
      </c>
      <c r="H400" s="27">
        <v>75.92</v>
      </c>
      <c r="I400" s="12">
        <v>0</v>
      </c>
      <c r="J400" s="12">
        <v>9.2000000000000012E-2</v>
      </c>
      <c r="K400" s="12">
        <v>0</v>
      </c>
      <c r="L400" s="12">
        <v>0</v>
      </c>
      <c r="M400" s="12">
        <v>13.2</v>
      </c>
      <c r="N400" s="12">
        <v>87.2</v>
      </c>
      <c r="O400" s="12">
        <v>24.8</v>
      </c>
      <c r="P400" s="12">
        <v>1.68</v>
      </c>
    </row>
    <row r="401" spans="1:16" x14ac:dyDescent="0.25">
      <c r="A401" s="183" t="s">
        <v>55</v>
      </c>
      <c r="B401" s="183"/>
      <c r="C401" s="183"/>
      <c r="D401" s="11">
        <v>50</v>
      </c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</row>
    <row r="402" spans="1:16" x14ac:dyDescent="0.25">
      <c r="A402" s="182" t="s">
        <v>34</v>
      </c>
      <c r="B402" s="182"/>
      <c r="C402" s="182"/>
      <c r="D402" s="11">
        <v>60</v>
      </c>
      <c r="E402" s="12">
        <v>2.82</v>
      </c>
      <c r="F402" s="12">
        <v>0.6</v>
      </c>
      <c r="G402" s="12">
        <v>26.22</v>
      </c>
      <c r="H402" s="27">
        <v>121.56000000000002</v>
      </c>
      <c r="I402" s="12">
        <v>0</v>
      </c>
      <c r="J402" s="12">
        <v>4.8000000000000001E-2</v>
      </c>
      <c r="K402" s="12">
        <v>0</v>
      </c>
      <c r="L402" s="12">
        <v>0</v>
      </c>
      <c r="M402" s="12">
        <v>10.8</v>
      </c>
      <c r="N402" s="12">
        <v>52.2</v>
      </c>
      <c r="O402" s="12">
        <v>11.4</v>
      </c>
      <c r="P402" s="12">
        <v>1.6800000000000002</v>
      </c>
    </row>
  </sheetData>
  <mergeCells count="145">
    <mergeCell ref="A362:C362"/>
    <mergeCell ref="A366:D366"/>
    <mergeCell ref="A367:C367"/>
    <mergeCell ref="A378:C378"/>
    <mergeCell ref="A388:C388"/>
    <mergeCell ref="A400:C400"/>
    <mergeCell ref="A272:C272"/>
    <mergeCell ref="I237:L237"/>
    <mergeCell ref="M237:P237"/>
    <mergeCell ref="A401:C401"/>
    <mergeCell ref="A402:C402"/>
    <mergeCell ref="A316:P316"/>
    <mergeCell ref="A301:C301"/>
    <mergeCell ref="A313:C313"/>
    <mergeCell ref="A314:C314"/>
    <mergeCell ref="A315:C315"/>
    <mergeCell ref="A319:D319"/>
    <mergeCell ref="A320:C320"/>
    <mergeCell ref="I279:L279"/>
    <mergeCell ref="M279:P279"/>
    <mergeCell ref="I364:L364"/>
    <mergeCell ref="M364:P364"/>
    <mergeCell ref="A237:A238"/>
    <mergeCell ref="B237:B238"/>
    <mergeCell ref="C237:C238"/>
    <mergeCell ref="D237:H237"/>
    <mergeCell ref="A338:C338"/>
    <mergeCell ref="A350:C350"/>
    <mergeCell ref="A357:C357"/>
    <mergeCell ref="A397:C397"/>
    <mergeCell ref="A360:C360"/>
    <mergeCell ref="A361:C361"/>
    <mergeCell ref="A46:A47"/>
    <mergeCell ref="B46:B47"/>
    <mergeCell ref="D204:H204"/>
    <mergeCell ref="C204:C205"/>
    <mergeCell ref="A154:C154"/>
    <mergeCell ref="A155:C155"/>
    <mergeCell ref="A156:C156"/>
    <mergeCell ref="A160:D160"/>
    <mergeCell ref="A364:A365"/>
    <mergeCell ref="B364:B365"/>
    <mergeCell ref="C364:C365"/>
    <mergeCell ref="D364:H364"/>
    <mergeCell ref="A282:C282"/>
    <mergeCell ref="A363:P363"/>
    <mergeCell ref="M317:P317"/>
    <mergeCell ref="A317:A318"/>
    <mergeCell ref="B317:B318"/>
    <mergeCell ref="C317:C318"/>
    <mergeCell ref="D317:H317"/>
    <mergeCell ref="I317:L317"/>
    <mergeCell ref="D279:H279"/>
    <mergeCell ref="A275:C275"/>
    <mergeCell ref="I204:L204"/>
    <mergeCell ref="M204:P204"/>
    <mergeCell ref="C123:C124"/>
    <mergeCell ref="A236:P236"/>
    <mergeCell ref="A8:D8"/>
    <mergeCell ref="A125:D125"/>
    <mergeCell ref="A126:C126"/>
    <mergeCell ref="A140:C140"/>
    <mergeCell ref="A143:C143"/>
    <mergeCell ref="A36:C36"/>
    <mergeCell ref="A42:C42"/>
    <mergeCell ref="A43:C43"/>
    <mergeCell ref="A44:C44"/>
    <mergeCell ref="A83:P83"/>
    <mergeCell ref="A84:A85"/>
    <mergeCell ref="B84:B85"/>
    <mergeCell ref="C84:C85"/>
    <mergeCell ref="D84:H84"/>
    <mergeCell ref="I84:L84"/>
    <mergeCell ref="M84:P84"/>
    <mergeCell ref="D46:H46"/>
    <mergeCell ref="A9:C9"/>
    <mergeCell ref="A24:C24"/>
    <mergeCell ref="A39:C39"/>
    <mergeCell ref="I46:L46"/>
    <mergeCell ref="M46:P46"/>
    <mergeCell ref="A77:C77"/>
    <mergeCell ref="A80:C80"/>
    <mergeCell ref="A201:C201"/>
    <mergeCell ref="A81:C81"/>
    <mergeCell ref="A82:C82"/>
    <mergeCell ref="A276:C276"/>
    <mergeCell ref="A277:C277"/>
    <mergeCell ref="A281:D281"/>
    <mergeCell ref="A206:D206"/>
    <mergeCell ref="A207:C207"/>
    <mergeCell ref="A221:C221"/>
    <mergeCell ref="A233:C233"/>
    <mergeCell ref="A234:C234"/>
    <mergeCell ref="A235:C235"/>
    <mergeCell ref="A239:D239"/>
    <mergeCell ref="A240:C240"/>
    <mergeCell ref="A254:C254"/>
    <mergeCell ref="A268:C268"/>
    <mergeCell ref="A278:P278"/>
    <mergeCell ref="A279:A280"/>
    <mergeCell ref="B279:B280"/>
    <mergeCell ref="C279:C280"/>
    <mergeCell ref="A123:A124"/>
    <mergeCell ref="B123:B124"/>
    <mergeCell ref="A197:C197"/>
    <mergeCell ref="A157:P157"/>
    <mergeCell ref="A158:A159"/>
    <mergeCell ref="C158:C159"/>
    <mergeCell ref="A151:C151"/>
    <mergeCell ref="A202:C202"/>
    <mergeCell ref="A204:A205"/>
    <mergeCell ref="B204:B205"/>
    <mergeCell ref="B158:B159"/>
    <mergeCell ref="D158:H158"/>
    <mergeCell ref="I158:L158"/>
    <mergeCell ref="A161:C161"/>
    <mergeCell ref="A178:C178"/>
    <mergeCell ref="A189:C189"/>
    <mergeCell ref="A200:C200"/>
    <mergeCell ref="A203:P203"/>
    <mergeCell ref="M158:P158"/>
    <mergeCell ref="A2:P3"/>
    <mergeCell ref="A5:P5"/>
    <mergeCell ref="A6:A7"/>
    <mergeCell ref="B6:B7"/>
    <mergeCell ref="C6:C7"/>
    <mergeCell ref="D6:H6"/>
    <mergeCell ref="I6:L6"/>
    <mergeCell ref="M6:P6"/>
    <mergeCell ref="D123:H123"/>
    <mergeCell ref="I123:L123"/>
    <mergeCell ref="M123:P123"/>
    <mergeCell ref="A119:C119"/>
    <mergeCell ref="A120:C120"/>
    <mergeCell ref="A121:C121"/>
    <mergeCell ref="A86:D86"/>
    <mergeCell ref="A87:C87"/>
    <mergeCell ref="A100:C100"/>
    <mergeCell ref="A122:P122"/>
    <mergeCell ref="A45:P45"/>
    <mergeCell ref="C46:C47"/>
    <mergeCell ref="A48:D48"/>
    <mergeCell ref="A49:C49"/>
    <mergeCell ref="A61:C61"/>
    <mergeCell ref="A71:C71"/>
  </mergeCell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2020-09-06T06:09:32Z</dcterms:modified>
</cp:coreProperties>
</file>